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updateLinks="never" defaultThemeVersion="166925"/>
  <mc:AlternateContent xmlns:mc="http://schemas.openxmlformats.org/markup-compatibility/2006">
    <mc:Choice Requires="x15">
      <x15ac:absPath xmlns:x15ac="http://schemas.microsoft.com/office/spreadsheetml/2010/11/ac" url="https://myfinddx-my.sharepoint.com/personal/andre_trollip_finddx_org/Documents/FIND/Audits/TB Harmonised Checklist Review 2019-2021/Current version/Current (Pdf)/Score-TB Package (Eng)/"/>
    </mc:Choice>
  </mc:AlternateContent>
  <xr:revisionPtr revIDLastSave="2" documentId="13_ncr:1_{C1A9161F-056F-BC49-A6D1-8EBBD93F049B}" xr6:coauthVersionLast="46" xr6:coauthVersionMax="46" xr10:uidLastSave="{D64A81F3-8384-834A-9C46-EDBD97BC3CA5}"/>
  <bookViews>
    <workbookView xWindow="0" yWindow="460" windowWidth="38400" windowHeight="21140" tabRatio="956" activeTab="8" xr2:uid="{00000000-000D-0000-FFFF-FFFF00000000}"/>
  </bookViews>
  <sheets>
    <sheet name="Introduction" sheetId="25" r:id="rId1"/>
    <sheet name="Instructions" sheetId="23" r:id="rId2"/>
    <sheet name="Set Audit Scope" sheetId="21" r:id="rId3"/>
    <sheet name="General TB Module" sheetId="18" r:id="rId4"/>
    <sheet name="Smear" sheetId="17" r:id="rId5"/>
    <sheet name="Culture" sheetId="19" r:id="rId6"/>
    <sheet name="DST" sheetId="20" r:id="rId7"/>
    <sheet name="Xpert" sheetId="26" r:id="rId8"/>
    <sheet name="LF LAM" sheetId="28" r:id="rId9"/>
    <sheet name="TB LAMP" sheetId="27" r:id="rId10"/>
    <sheet name="LPA" sheetId="29" r:id="rId11"/>
    <sheet name="Truenat" sheetId="30" r:id="rId12"/>
    <sheet name="Previous Audit Information" sheetId="24" r:id="rId13"/>
    <sheet name="TB SUMMARY REPORT" sheetId="22" r:id="rId14"/>
    <sheet name="SLIPTA SUMMARY REPORT" sheetId="15" r:id="rId15"/>
    <sheet name="SLIPTA Laboratory Profile" sheetId="16" r:id="rId16"/>
    <sheet name="SLIPTA_S1" sheetId="1" r:id="rId17"/>
    <sheet name="SLIPTA_S2" sheetId="4" r:id="rId18"/>
    <sheet name="SLIPTA_S3" sheetId="5" r:id="rId19"/>
    <sheet name="SLIPTA_S4" sheetId="6" r:id="rId20"/>
    <sheet name="SLIPTA_S5" sheetId="7" r:id="rId21"/>
    <sheet name="SLIPTA_S6" sheetId="8" r:id="rId22"/>
    <sheet name="SLIPTA_S7" sheetId="9" r:id="rId23"/>
    <sheet name="SLIPTA_S8" sheetId="10" r:id="rId24"/>
    <sheet name="SLIPTA_S9" sheetId="11" r:id="rId25"/>
    <sheet name="SLIPTA_S10" sheetId="12" r:id="rId26"/>
    <sheet name="SLIPTA_S11" sheetId="13" r:id="rId27"/>
    <sheet name="SLIPTA_S12" sheetId="14" r:id="rId28"/>
  </sheets>
  <definedNames>
    <definedName name="_ftn1" localSheetId="5">Culture!#REF!</definedName>
    <definedName name="_ftn1" localSheetId="6">DST!#REF!</definedName>
    <definedName name="_ftn1" localSheetId="3">'General TB Module'!$I$33</definedName>
    <definedName name="_ftn1" localSheetId="8">'LF LAM'!#REF!</definedName>
    <definedName name="_ftn1" localSheetId="10">LPA!#REF!</definedName>
    <definedName name="_ftn1" localSheetId="4">Smear!#REF!</definedName>
    <definedName name="_ftn1" localSheetId="9">'TB LAMP'!#REF!</definedName>
    <definedName name="_ftn1" localSheetId="11">Truenat!#REF!</definedName>
    <definedName name="_ftn1" localSheetId="7">Xpert!#REF!</definedName>
    <definedName name="_ftn2" localSheetId="5">Culture!#REF!</definedName>
    <definedName name="_ftn2" localSheetId="6">DST!#REF!</definedName>
    <definedName name="_ftn2" localSheetId="3">'General TB Module'!$I$34</definedName>
    <definedName name="_ftn2" localSheetId="8">'LF LAM'!#REF!</definedName>
    <definedName name="_ftn2" localSheetId="10">LPA!#REF!</definedName>
    <definedName name="_ftn2" localSheetId="4">Smear!#REF!</definedName>
    <definedName name="_ftn2" localSheetId="9">'TB LAMP'!#REF!</definedName>
    <definedName name="_ftn2" localSheetId="11">Truenat!#REF!</definedName>
    <definedName name="_ftn2" localSheetId="7">Xpert!#REF!</definedName>
    <definedName name="_ftn3" localSheetId="5">Culture!#REF!</definedName>
    <definedName name="_ftn3" localSheetId="6">DST!#REF!</definedName>
    <definedName name="_ftn3" localSheetId="3">'General TB Module'!$I$35</definedName>
    <definedName name="_ftn3" localSheetId="8">'LF LAM'!#REF!</definedName>
    <definedName name="_ftn3" localSheetId="10">LPA!#REF!</definedName>
    <definedName name="_ftn3" localSheetId="4">Smear!#REF!</definedName>
    <definedName name="_ftn3" localSheetId="9">'TB LAMP'!#REF!</definedName>
    <definedName name="_ftn3" localSheetId="11">Truenat!#REF!</definedName>
    <definedName name="_ftn3" localSheetId="7">Xpert!#REF!</definedName>
    <definedName name="_ftn4" localSheetId="5">Culture!#REF!</definedName>
    <definedName name="_ftn4" localSheetId="6">DST!#REF!</definedName>
    <definedName name="_ftn4" localSheetId="3">'General TB Module'!$I$36</definedName>
    <definedName name="_ftn4" localSheetId="8">'LF LAM'!#REF!</definedName>
    <definedName name="_ftn4" localSheetId="10">LPA!#REF!</definedName>
    <definedName name="_ftn4" localSheetId="4">Smear!#REF!</definedName>
    <definedName name="_ftn4" localSheetId="9">'TB LAMP'!#REF!</definedName>
    <definedName name="_ftn4" localSheetId="11">Truenat!#REF!</definedName>
    <definedName name="_ftn4" localSheetId="7">Xpert!#REF!</definedName>
    <definedName name="_ftnref1" localSheetId="5">Culture!#REF!</definedName>
    <definedName name="_ftnref1" localSheetId="6">DST!#REF!</definedName>
    <definedName name="_ftnref1" localSheetId="3">'General TB Module'!$I$29</definedName>
    <definedName name="_ftnref1" localSheetId="8">'LF LAM'!#REF!</definedName>
    <definedName name="_ftnref1" localSheetId="10">LPA!#REF!</definedName>
    <definedName name="_ftnref1" localSheetId="4">Smear!#REF!</definedName>
    <definedName name="_ftnref1" localSheetId="9">'TB LAMP'!#REF!</definedName>
    <definedName name="_ftnref1" localSheetId="11">Truenat!#REF!</definedName>
    <definedName name="_ftnref1" localSheetId="7">Xpert!#REF!</definedName>
    <definedName name="_ftnref2" localSheetId="5">Culture!#REF!</definedName>
    <definedName name="_ftnref2" localSheetId="6">DST!#REF!</definedName>
    <definedName name="_ftnref2" localSheetId="3">'General TB Module'!$K$29</definedName>
    <definedName name="_ftnref2" localSheetId="8">'LF LAM'!#REF!</definedName>
    <definedName name="_ftnref2" localSheetId="10">LPA!#REF!</definedName>
    <definedName name="_ftnref2" localSheetId="4">Smear!#REF!</definedName>
    <definedName name="_ftnref2" localSheetId="9">'TB LAMP'!#REF!</definedName>
    <definedName name="_ftnref2" localSheetId="11">Truenat!#REF!</definedName>
    <definedName name="_ftnref2" localSheetId="7">Xpert!#REF!</definedName>
    <definedName name="_ftnref3" localSheetId="5">Culture!#REF!</definedName>
    <definedName name="_ftnref3" localSheetId="6">DST!#REF!</definedName>
    <definedName name="_ftnref3" localSheetId="3">'General TB Module'!$M$29</definedName>
    <definedName name="_ftnref3" localSheetId="8">'LF LAM'!#REF!</definedName>
    <definedName name="_ftnref3" localSheetId="10">LPA!#REF!</definedName>
    <definedName name="_ftnref3" localSheetId="4">Smear!#REF!</definedName>
    <definedName name="_ftnref3" localSheetId="9">'TB LAMP'!#REF!</definedName>
    <definedName name="_ftnref3" localSheetId="11">Truenat!#REF!</definedName>
    <definedName name="_ftnref3" localSheetId="7">Xpert!#REF!</definedName>
    <definedName name="_ftnref4" localSheetId="5">Culture!#REF!</definedName>
    <definedName name="_ftnref4" localSheetId="6">DST!#REF!</definedName>
    <definedName name="_ftnref4" localSheetId="3">'General TB Module'!$O$29</definedName>
    <definedName name="_ftnref4" localSheetId="8">'LF LAM'!#REF!</definedName>
    <definedName name="_ftnref4" localSheetId="10">LPA!#REF!</definedName>
    <definedName name="_ftnref4" localSheetId="4">Smear!#REF!</definedName>
    <definedName name="_ftnref4" localSheetId="9">'TB LAMP'!#REF!</definedName>
    <definedName name="_ftnref4" localSheetId="11">Truenat!#REF!</definedName>
    <definedName name="_ftnref4" localSheetId="7">Xpert!#REF!</definedName>
    <definedName name="_Toc40347260" localSheetId="0">Introduction!$A$11</definedName>
    <definedName name="_xlnm.Print_Area" localSheetId="0">Introduction!$A$1:$A$17</definedName>
    <definedName name="_xlnm.Print_Area" localSheetId="14">'SLIPTA SUMMARY REPORT'!$A$3:$J$66</definedName>
    <definedName name="_xlnm.Print_Area" localSheetId="13">'TB SUMMARY REPORT'!$A$4:$Q$380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6" i="14" l="1"/>
  <c r="F59" i="14"/>
  <c r="F53" i="14"/>
  <c r="F48" i="14"/>
  <c r="F42" i="14"/>
  <c r="F30" i="14"/>
  <c r="F27" i="14"/>
  <c r="F10" i="14"/>
  <c r="F5" i="14"/>
  <c r="F6" i="13"/>
  <c r="E6" i="13"/>
  <c r="F18" i="12"/>
  <c r="F14" i="12"/>
  <c r="F11" i="12"/>
  <c r="F3" i="12"/>
  <c r="F40" i="11"/>
  <c r="F35" i="11"/>
  <c r="F26" i="11"/>
  <c r="F22" i="11"/>
  <c r="F5" i="11"/>
  <c r="F76" i="10"/>
  <c r="F69" i="10"/>
  <c r="F66" i="10"/>
  <c r="F43" i="10"/>
  <c r="F37" i="10"/>
  <c r="F30" i="10"/>
  <c r="F25" i="10"/>
  <c r="F15" i="10"/>
  <c r="F4" i="10"/>
  <c r="F14" i="8"/>
  <c r="F10" i="8"/>
  <c r="F3" i="8"/>
  <c r="F44" i="7"/>
  <c r="F38" i="7"/>
  <c r="F29" i="7"/>
  <c r="F20" i="7"/>
  <c r="F16" i="7"/>
  <c r="F7" i="7"/>
  <c r="F3" i="7"/>
  <c r="F15" i="6"/>
  <c r="F3" i="6"/>
  <c r="F55" i="5"/>
  <c r="F50" i="5"/>
  <c r="F39" i="5"/>
  <c r="F23" i="5"/>
  <c r="F17" i="5"/>
  <c r="F5" i="5"/>
  <c r="F17" i="4"/>
  <c r="F3" i="4"/>
  <c r="F15" i="1"/>
  <c r="F4" i="1"/>
  <c r="F33" i="9"/>
  <c r="F21" i="9"/>
  <c r="F17" i="9"/>
  <c r="F8" i="9"/>
  <c r="F4" i="9"/>
  <c r="Q130" i="29"/>
  <c r="L327" i="22"/>
  <c r="L292" i="22"/>
  <c r="L257" i="22"/>
  <c r="L222" i="22"/>
  <c r="L187" i="22"/>
  <c r="L152" i="22"/>
  <c r="L117" i="22"/>
  <c r="L82" i="22"/>
  <c r="L47" i="22"/>
  <c r="L35" i="22"/>
  <c r="G22" i="22" l="1"/>
  <c r="G23" i="22"/>
  <c r="G25" i="22"/>
  <c r="G26" i="22"/>
  <c r="G28" i="22"/>
  <c r="F22" i="22"/>
  <c r="F23" i="22"/>
  <c r="F25" i="22"/>
  <c r="F26" i="22"/>
  <c r="F28" i="22"/>
  <c r="D28" i="22"/>
  <c r="D26" i="22"/>
  <c r="D25" i="22"/>
  <c r="D23" i="22"/>
  <c r="D22" i="22"/>
  <c r="H20" i="22" l="1"/>
  <c r="J20" i="22" l="1"/>
  <c r="A23" i="21"/>
  <c r="A22" i="21"/>
  <c r="A21" i="21"/>
  <c r="A20" i="21"/>
  <c r="A19" i="21"/>
  <c r="A18" i="21"/>
  <c r="A16" i="21"/>
  <c r="E18" i="12"/>
  <c r="F45" i="11"/>
  <c r="D45" i="11"/>
  <c r="E38" i="7"/>
  <c r="E29" i="7"/>
  <c r="E20" i="7"/>
  <c r="E16" i="7"/>
  <c r="K42" i="7"/>
  <c r="K35" i="7"/>
  <c r="K28" i="7"/>
  <c r="K19" i="7"/>
  <c r="K65" i="5"/>
  <c r="K54" i="5"/>
  <c r="K22" i="5"/>
  <c r="K16" i="5"/>
  <c r="K16" i="4"/>
  <c r="K12" i="1"/>
  <c r="E18" i="13"/>
  <c r="E17" i="13"/>
  <c r="J17" i="13" s="1"/>
  <c r="E65" i="10"/>
  <c r="E64" i="10"/>
  <c r="J64" i="10" s="1"/>
  <c r="E42" i="10"/>
  <c r="J42" i="10" s="1"/>
  <c r="E41" i="10"/>
  <c r="J41" i="10" s="1"/>
  <c r="E42" i="9"/>
  <c r="E41" i="9"/>
  <c r="J41" i="9" s="1"/>
  <c r="E13" i="6"/>
  <c r="E12" i="6"/>
  <c r="J12" i="6" s="1"/>
  <c r="E68" i="1"/>
  <c r="E66" i="1"/>
  <c r="J66" i="1" s="1"/>
  <c r="E16" i="13"/>
  <c r="J16" i="13" s="1"/>
  <c r="E63" i="10"/>
  <c r="J63" i="10" s="1"/>
  <c r="E62" i="10"/>
  <c r="J62" i="10" s="1"/>
  <c r="E40" i="10"/>
  <c r="J40" i="10" s="1"/>
  <c r="E39" i="10"/>
  <c r="J39" i="10" s="1"/>
  <c r="J38" i="10"/>
  <c r="E40" i="9"/>
  <c r="J40" i="9" s="1"/>
  <c r="E11" i="6"/>
  <c r="J11" i="6" s="1"/>
  <c r="E65" i="1"/>
  <c r="J65" i="1" s="1"/>
  <c r="E64" i="1"/>
  <c r="J64" i="1" s="1"/>
  <c r="E15" i="13"/>
  <c r="J15" i="13" s="1"/>
  <c r="E61" i="10"/>
  <c r="J61" i="10" s="1"/>
  <c r="E36" i="10"/>
  <c r="E39" i="9"/>
  <c r="J39" i="9" s="1"/>
  <c r="E10" i="6"/>
  <c r="J10" i="6" s="1"/>
  <c r="E63" i="1"/>
  <c r="J63" i="1" s="1"/>
  <c r="E62" i="1"/>
  <c r="J62" i="1" s="1"/>
  <c r="E14" i="13"/>
  <c r="J14" i="13" s="1"/>
  <c r="E60" i="10"/>
  <c r="J60" i="10" s="1"/>
  <c r="E59" i="10"/>
  <c r="E38" i="9"/>
  <c r="J38" i="9" s="1"/>
  <c r="E9" i="6"/>
  <c r="J9" i="6" s="1"/>
  <c r="E61" i="1"/>
  <c r="J61" i="1" s="1"/>
  <c r="E60" i="1"/>
  <c r="J60" i="1" s="1"/>
  <c r="E13" i="13"/>
  <c r="J13" i="13" s="1"/>
  <c r="E16" i="12"/>
  <c r="J16" i="12" s="1"/>
  <c r="J15" i="12"/>
  <c r="D14" i="12"/>
  <c r="E58" i="10"/>
  <c r="E35" i="10"/>
  <c r="E37" i="9"/>
  <c r="J37" i="9" s="1"/>
  <c r="E8" i="6"/>
  <c r="J8" i="6" s="1"/>
  <c r="E59" i="1"/>
  <c r="J59" i="1" s="1"/>
  <c r="E58" i="1"/>
  <c r="J58" i="1" s="1"/>
  <c r="E12" i="13"/>
  <c r="J12" i="13" s="1"/>
  <c r="E56" i="10"/>
  <c r="E34" i="10"/>
  <c r="E7" i="6"/>
  <c r="J7" i="6" s="1"/>
  <c r="E54" i="10"/>
  <c r="E53" i="10"/>
  <c r="E52" i="10"/>
  <c r="E51" i="10"/>
  <c r="E50" i="10"/>
  <c r="J45" i="10"/>
  <c r="E49" i="10"/>
  <c r="E33" i="10"/>
  <c r="E6" i="6"/>
  <c r="J6" i="6" s="1"/>
  <c r="E56" i="1"/>
  <c r="E11" i="13"/>
  <c r="E48" i="10"/>
  <c r="E54" i="1"/>
  <c r="E9" i="13"/>
  <c r="E8" i="13"/>
  <c r="E13" i="12"/>
  <c r="E10" i="12"/>
  <c r="E47" i="10"/>
  <c r="E46" i="10"/>
  <c r="E14" i="10"/>
  <c r="E13" i="10"/>
  <c r="J13" i="10" s="1"/>
  <c r="K20" i="22" l="1"/>
  <c r="K42" i="10"/>
  <c r="K16" i="12"/>
  <c r="E14" i="12" s="1"/>
  <c r="J313" i="22"/>
  <c r="J278" i="22"/>
  <c r="J243" i="22"/>
  <c r="J208" i="22"/>
  <c r="J173" i="22"/>
  <c r="J138" i="22"/>
  <c r="J103" i="22"/>
  <c r="J68" i="22"/>
  <c r="J33" i="22"/>
  <c r="L316" i="22"/>
  <c r="L317" i="22"/>
  <c r="L318" i="22"/>
  <c r="M318" i="22" s="1"/>
  <c r="L319" i="22"/>
  <c r="L320" i="22"/>
  <c r="L321" i="22"/>
  <c r="M321" i="22" s="1"/>
  <c r="L322" i="22"/>
  <c r="M322" i="22" s="1"/>
  <c r="L323" i="22"/>
  <c r="L324" i="22"/>
  <c r="L325" i="22"/>
  <c r="L326" i="22"/>
  <c r="K316" i="22"/>
  <c r="K317" i="22"/>
  <c r="K318" i="22"/>
  <c r="K319" i="22"/>
  <c r="K320" i="22"/>
  <c r="K321" i="22"/>
  <c r="K322" i="22"/>
  <c r="K323" i="22"/>
  <c r="K324" i="22"/>
  <c r="K325" i="22"/>
  <c r="K326" i="22"/>
  <c r="L315" i="22"/>
  <c r="M315" i="22" s="1"/>
  <c r="K315" i="22"/>
  <c r="K327" i="22" s="1"/>
  <c r="M325" i="22"/>
  <c r="L313" i="22"/>
  <c r="L281" i="22"/>
  <c r="L282" i="22"/>
  <c r="L283" i="22"/>
  <c r="L284" i="22"/>
  <c r="L285" i="22"/>
  <c r="L286" i="22"/>
  <c r="M286" i="22" s="1"/>
  <c r="L287" i="22"/>
  <c r="M287" i="22" s="1"/>
  <c r="L288" i="22"/>
  <c r="L289" i="22"/>
  <c r="L290" i="22"/>
  <c r="L291" i="22"/>
  <c r="L280" i="22"/>
  <c r="M280" i="22" s="1"/>
  <c r="K281" i="22"/>
  <c r="K282" i="22"/>
  <c r="K283" i="22"/>
  <c r="K284" i="22"/>
  <c r="K285" i="22"/>
  <c r="K286" i="22"/>
  <c r="K287" i="22"/>
  <c r="K288" i="22"/>
  <c r="K289" i="22"/>
  <c r="K290" i="22"/>
  <c r="K291" i="22"/>
  <c r="K280" i="22"/>
  <c r="K292" i="22" s="1"/>
  <c r="M290" i="22"/>
  <c r="M283" i="22"/>
  <c r="L278" i="22"/>
  <c r="L246" i="22"/>
  <c r="L247" i="22"/>
  <c r="L248" i="22"/>
  <c r="L249" i="22"/>
  <c r="L250" i="22"/>
  <c r="L251" i="22"/>
  <c r="M251" i="22" s="1"/>
  <c r="L252" i="22"/>
  <c r="M252" i="22" s="1"/>
  <c r="L253" i="22"/>
  <c r="L254" i="22"/>
  <c r="L255" i="22"/>
  <c r="L256" i="22"/>
  <c r="K246" i="22"/>
  <c r="K247" i="22"/>
  <c r="K248" i="22"/>
  <c r="K249" i="22"/>
  <c r="K250" i="22"/>
  <c r="K251" i="22"/>
  <c r="K252" i="22"/>
  <c r="K253" i="22"/>
  <c r="K254" i="22"/>
  <c r="K255" i="22"/>
  <c r="K256" i="22"/>
  <c r="L245" i="22"/>
  <c r="M245" i="22" s="1"/>
  <c r="K245" i="22"/>
  <c r="K257" i="22" s="1"/>
  <c r="M255" i="22"/>
  <c r="M248" i="22"/>
  <c r="L243" i="22"/>
  <c r="L211" i="22"/>
  <c r="L212" i="22"/>
  <c r="L213" i="22"/>
  <c r="M213" i="22" s="1"/>
  <c r="L214" i="22"/>
  <c r="L215" i="22"/>
  <c r="L216" i="22"/>
  <c r="M216" i="22" s="1"/>
  <c r="L217" i="22"/>
  <c r="M217" i="22" s="1"/>
  <c r="L218" i="22"/>
  <c r="L219" i="22"/>
  <c r="L220" i="22"/>
  <c r="L221" i="22"/>
  <c r="L210" i="22"/>
  <c r="M210" i="22" s="1"/>
  <c r="K211" i="22"/>
  <c r="K212" i="22"/>
  <c r="K213" i="22"/>
  <c r="K214" i="22"/>
  <c r="K215" i="22"/>
  <c r="K222" i="22" s="1"/>
  <c r="K216" i="22"/>
  <c r="K217" i="22"/>
  <c r="K218" i="22"/>
  <c r="K219" i="22"/>
  <c r="K220" i="22"/>
  <c r="K221" i="22"/>
  <c r="K210" i="22"/>
  <c r="M220" i="22"/>
  <c r="L208" i="22"/>
  <c r="L176" i="22"/>
  <c r="L177" i="22"/>
  <c r="L178" i="22"/>
  <c r="M178" i="22" s="1"/>
  <c r="L179" i="22"/>
  <c r="L180" i="22"/>
  <c r="L181" i="22"/>
  <c r="M181" i="22" s="1"/>
  <c r="L182" i="22"/>
  <c r="M182" i="22" s="1"/>
  <c r="L183" i="22"/>
  <c r="L184" i="22"/>
  <c r="L185" i="22"/>
  <c r="M185" i="22" s="1"/>
  <c r="L186" i="22"/>
  <c r="L175" i="22"/>
  <c r="M175" i="22" s="1"/>
  <c r="K176" i="22"/>
  <c r="K177" i="22"/>
  <c r="K178" i="22"/>
  <c r="K179" i="22"/>
  <c r="K180" i="22"/>
  <c r="K181" i="22"/>
  <c r="K182" i="22"/>
  <c r="K183" i="22"/>
  <c r="K184" i="22"/>
  <c r="K185" i="22"/>
  <c r="K186" i="22"/>
  <c r="K175" i="22"/>
  <c r="K187" i="22" s="1"/>
  <c r="L173" i="22"/>
  <c r="L141" i="22"/>
  <c r="L142" i="22"/>
  <c r="L143" i="22"/>
  <c r="M143" i="22" s="1"/>
  <c r="L144" i="22"/>
  <c r="L145" i="22"/>
  <c r="L146" i="22"/>
  <c r="M146" i="22" s="1"/>
  <c r="L147" i="22"/>
  <c r="L148" i="22"/>
  <c r="L149" i="22"/>
  <c r="L150" i="22"/>
  <c r="M150" i="22" s="1"/>
  <c r="L151" i="22"/>
  <c r="L140" i="22"/>
  <c r="M140" i="22" s="1"/>
  <c r="K141" i="22"/>
  <c r="K142" i="22"/>
  <c r="K143" i="22"/>
  <c r="K144" i="22"/>
  <c r="K145" i="22"/>
  <c r="K146" i="22"/>
  <c r="K147" i="22"/>
  <c r="K148" i="22"/>
  <c r="K149" i="22"/>
  <c r="K150" i="22"/>
  <c r="K151" i="22"/>
  <c r="K140" i="22"/>
  <c r="K152" i="22" s="1"/>
  <c r="M147" i="22"/>
  <c r="L138" i="22"/>
  <c r="G10" i="22"/>
  <c r="G9" i="22"/>
  <c r="L106" i="22"/>
  <c r="L107" i="22"/>
  <c r="L108" i="22"/>
  <c r="M108" i="22" s="1"/>
  <c r="L109" i="22"/>
  <c r="L110" i="22"/>
  <c r="L111" i="22"/>
  <c r="M111" i="22" s="1"/>
  <c r="L112" i="22"/>
  <c r="M112" i="22" s="1"/>
  <c r="L113" i="22"/>
  <c r="L114" i="22"/>
  <c r="L115" i="22"/>
  <c r="M115" i="22" s="1"/>
  <c r="L116" i="22"/>
  <c r="L105" i="22"/>
  <c r="M105" i="22" s="1"/>
  <c r="K106" i="22"/>
  <c r="K107" i="22"/>
  <c r="K108" i="22"/>
  <c r="K109" i="22"/>
  <c r="K110" i="22"/>
  <c r="K111" i="22"/>
  <c r="K112" i="22"/>
  <c r="K113" i="22"/>
  <c r="K114" i="22"/>
  <c r="K115" i="22"/>
  <c r="K116" i="22"/>
  <c r="K105" i="22"/>
  <c r="L103" i="22"/>
  <c r="L71" i="22"/>
  <c r="L72" i="22"/>
  <c r="L73" i="22"/>
  <c r="L74" i="22"/>
  <c r="L75" i="22"/>
  <c r="L76" i="22"/>
  <c r="M76" i="22" s="1"/>
  <c r="L77" i="22"/>
  <c r="M77" i="22" s="1"/>
  <c r="L78" i="22"/>
  <c r="L79" i="22"/>
  <c r="L80" i="22"/>
  <c r="M80" i="22" s="1"/>
  <c r="L81" i="22"/>
  <c r="L70" i="22"/>
  <c r="M70" i="22" s="1"/>
  <c r="K71" i="22"/>
  <c r="K72" i="22"/>
  <c r="K73" i="22"/>
  <c r="K74" i="22"/>
  <c r="K75" i="22"/>
  <c r="K76" i="22"/>
  <c r="K77" i="22"/>
  <c r="K78" i="22"/>
  <c r="K79" i="22"/>
  <c r="K80" i="22"/>
  <c r="K81" i="22"/>
  <c r="K70" i="22"/>
  <c r="M73" i="22"/>
  <c r="L68" i="22"/>
  <c r="L36" i="22"/>
  <c r="L37" i="22"/>
  <c r="L38" i="22"/>
  <c r="L39" i="22"/>
  <c r="L40" i="22"/>
  <c r="L41" i="22"/>
  <c r="L42" i="22"/>
  <c r="L43" i="22"/>
  <c r="L44" i="22"/>
  <c r="L45" i="22"/>
  <c r="L46" i="22"/>
  <c r="K36" i="22"/>
  <c r="K37" i="22"/>
  <c r="K38" i="22"/>
  <c r="K39" i="22"/>
  <c r="K40" i="22"/>
  <c r="K41" i="22"/>
  <c r="K42" i="22"/>
  <c r="K43" i="22"/>
  <c r="K44" i="22"/>
  <c r="K45" i="22"/>
  <c r="K46" i="22"/>
  <c r="K35" i="22"/>
  <c r="K47" i="22" s="1"/>
  <c r="M257" i="22" l="1"/>
  <c r="H26" i="22"/>
  <c r="J26" i="22" s="1"/>
  <c r="K26" i="22" s="1"/>
  <c r="M327" i="22"/>
  <c r="H28" i="22"/>
  <c r="J28" i="22" s="1"/>
  <c r="K28" i="22" s="1"/>
  <c r="M117" i="22"/>
  <c r="H22" i="22"/>
  <c r="J22" i="22" s="1"/>
  <c r="K22" i="22" s="1"/>
  <c r="K117" i="22"/>
  <c r="M292" i="22"/>
  <c r="H27" i="22"/>
  <c r="J27" i="22" s="1"/>
  <c r="K27" i="22" s="1"/>
  <c r="M222" i="22"/>
  <c r="H25" i="22"/>
  <c r="J25" i="22" s="1"/>
  <c r="K25" i="22" s="1"/>
  <c r="M82" i="22"/>
  <c r="H21" i="22"/>
  <c r="K82" i="22"/>
  <c r="M152" i="22"/>
  <c r="H23" i="22"/>
  <c r="J23" i="22" s="1"/>
  <c r="K23" i="22" s="1"/>
  <c r="M187" i="22"/>
  <c r="H24" i="22"/>
  <c r="J24" i="22" s="1"/>
  <c r="K24" i="22" s="1"/>
  <c r="E37" i="10"/>
  <c r="D37" i="10" s="1"/>
  <c r="L33" i="22"/>
  <c r="J21" i="22" l="1"/>
  <c r="H29" i="22"/>
  <c r="AI88" i="30"/>
  <c r="AI39" i="30"/>
  <c r="M17" i="30"/>
  <c r="M16" i="30"/>
  <c r="M15" i="30"/>
  <c r="M14" i="30"/>
  <c r="M13" i="30"/>
  <c r="M9" i="30"/>
  <c r="M8" i="30"/>
  <c r="M7" i="30"/>
  <c r="M6" i="30"/>
  <c r="AI106" i="30"/>
  <c r="AI105" i="30"/>
  <c r="AI104" i="30"/>
  <c r="AI103" i="30"/>
  <c r="AI89" i="30"/>
  <c r="AI87" i="30"/>
  <c r="AI86" i="30"/>
  <c r="AI85" i="30"/>
  <c r="AI84" i="30"/>
  <c r="AI83" i="30"/>
  <c r="AI82" i="30"/>
  <c r="AI81" i="30"/>
  <c r="AI80" i="30"/>
  <c r="AI79" i="30"/>
  <c r="S76" i="30"/>
  <c r="O76" i="30"/>
  <c r="S68" i="30"/>
  <c r="S69" i="30" s="1"/>
  <c r="I321" i="22" s="1"/>
  <c r="O68" i="30"/>
  <c r="O69" i="30" s="1"/>
  <c r="H321" i="22" s="1"/>
  <c r="S55" i="30"/>
  <c r="S56" i="30" s="1"/>
  <c r="I318" i="22" s="1"/>
  <c r="J318" i="22" s="1"/>
  <c r="O55" i="30"/>
  <c r="O56" i="30" s="1"/>
  <c r="H318" i="22" s="1"/>
  <c r="S41" i="30"/>
  <c r="O41" i="30"/>
  <c r="AI40" i="30"/>
  <c r="AI38" i="30"/>
  <c r="AI37" i="30"/>
  <c r="AI36" i="30"/>
  <c r="AI35" i="30"/>
  <c r="M11" i="30"/>
  <c r="M10" i="30"/>
  <c r="M31" i="29"/>
  <c r="M24" i="29"/>
  <c r="L25" i="29"/>
  <c r="M23" i="29"/>
  <c r="M20" i="29"/>
  <c r="M19" i="29"/>
  <c r="M16" i="29"/>
  <c r="M15" i="29"/>
  <c r="M12" i="29"/>
  <c r="M11" i="29"/>
  <c r="I9" i="29"/>
  <c r="M9" i="29" s="1"/>
  <c r="M8" i="29"/>
  <c r="M7" i="29"/>
  <c r="AI135" i="29"/>
  <c r="AI134" i="29"/>
  <c r="AI133" i="29"/>
  <c r="AI117" i="29"/>
  <c r="AI116" i="29"/>
  <c r="AI115" i="29"/>
  <c r="AI114" i="29"/>
  <c r="AI113" i="29"/>
  <c r="AI112" i="29"/>
  <c r="AI111" i="29"/>
  <c r="AI110" i="29"/>
  <c r="AI109" i="29"/>
  <c r="AI105" i="29"/>
  <c r="AI104" i="29"/>
  <c r="AI103" i="29"/>
  <c r="S91" i="29"/>
  <c r="O91" i="29"/>
  <c r="S90" i="29"/>
  <c r="O90" i="29"/>
  <c r="S68" i="29"/>
  <c r="S69" i="29" s="1"/>
  <c r="I283" i="22" s="1"/>
  <c r="O68" i="29"/>
  <c r="O69" i="29" s="1"/>
  <c r="H283" i="22" s="1"/>
  <c r="K25" i="29"/>
  <c r="J25" i="29"/>
  <c r="I25" i="29"/>
  <c r="L21" i="29"/>
  <c r="M21" i="29" s="1"/>
  <c r="K21" i="29"/>
  <c r="J21" i="29"/>
  <c r="I21" i="29"/>
  <c r="L17" i="29"/>
  <c r="K17" i="29"/>
  <c r="J17" i="29"/>
  <c r="I17" i="29"/>
  <c r="M17" i="29" s="1"/>
  <c r="L13" i="29"/>
  <c r="K13" i="29"/>
  <c r="J13" i="29"/>
  <c r="I13" i="29"/>
  <c r="M13" i="29" s="1"/>
  <c r="L9" i="29"/>
  <c r="K9" i="29"/>
  <c r="J9" i="29"/>
  <c r="AI136" i="29"/>
  <c r="AI132" i="29"/>
  <c r="AI131" i="29"/>
  <c r="AI106" i="29"/>
  <c r="AI102" i="29"/>
  <c r="AI101" i="29"/>
  <c r="AI100" i="29"/>
  <c r="AI99" i="29"/>
  <c r="AI98" i="29"/>
  <c r="AI97" i="29"/>
  <c r="S89" i="29"/>
  <c r="O89" i="29"/>
  <c r="S81" i="29"/>
  <c r="S82" i="29" s="1"/>
  <c r="I286" i="22" s="1"/>
  <c r="O81" i="29"/>
  <c r="O82" i="29" s="1"/>
  <c r="H286" i="22" s="1"/>
  <c r="S54" i="29"/>
  <c r="O54" i="29"/>
  <c r="AI53" i="29"/>
  <c r="AI52" i="29"/>
  <c r="AI51" i="29"/>
  <c r="AI50" i="29"/>
  <c r="AI49" i="29"/>
  <c r="S61" i="28"/>
  <c r="O61" i="28"/>
  <c r="AI40" i="28"/>
  <c r="AI39" i="28"/>
  <c r="K21" i="22" l="1"/>
  <c r="J29" i="22"/>
  <c r="K29" i="22" s="1"/>
  <c r="J321" i="22"/>
  <c r="J283" i="22"/>
  <c r="J286" i="22"/>
  <c r="M25" i="29"/>
  <c r="AJ89" i="30"/>
  <c r="Q78" i="30" s="1"/>
  <c r="S78" i="30" s="1"/>
  <c r="S90" i="30" s="1"/>
  <c r="I322" i="22" s="1"/>
  <c r="AJ40" i="30"/>
  <c r="Q34" i="30" s="1"/>
  <c r="AJ106" i="30"/>
  <c r="AJ117" i="29"/>
  <c r="AJ136" i="29"/>
  <c r="AJ53" i="29"/>
  <c r="AJ106" i="29"/>
  <c r="Q96" i="29" s="1"/>
  <c r="AJ40" i="28"/>
  <c r="Q38" i="28" s="1"/>
  <c r="S38" i="28" s="1"/>
  <c r="S41" i="28" s="1"/>
  <c r="I248" i="22" s="1"/>
  <c r="AI86" i="28"/>
  <c r="AI85" i="28"/>
  <c r="AI84" i="28"/>
  <c r="AI70" i="28"/>
  <c r="AI69" i="28"/>
  <c r="AI68" i="28"/>
  <c r="AI67" i="28"/>
  <c r="AI66" i="28"/>
  <c r="AI65" i="28"/>
  <c r="AI64" i="28"/>
  <c r="S53" i="28"/>
  <c r="S54" i="28" s="1"/>
  <c r="I251" i="22" s="1"/>
  <c r="O53" i="28"/>
  <c r="O54" i="28" s="1"/>
  <c r="H251" i="22" s="1"/>
  <c r="O24" i="28"/>
  <c r="S24" i="28" s="1"/>
  <c r="AI23" i="28"/>
  <c r="AI22" i="28"/>
  <c r="AI21" i="28"/>
  <c r="AI20" i="28"/>
  <c r="AI19" i="28"/>
  <c r="AI18" i="28"/>
  <c r="M10" i="28"/>
  <c r="M9" i="28"/>
  <c r="M8" i="28"/>
  <c r="M7" i="28"/>
  <c r="M6" i="28"/>
  <c r="AI95" i="27"/>
  <c r="AI94" i="27"/>
  <c r="AI93" i="27"/>
  <c r="AI92" i="27"/>
  <c r="AI91" i="27"/>
  <c r="AI90" i="27"/>
  <c r="AI89" i="27"/>
  <c r="AI88" i="27"/>
  <c r="AI87" i="27"/>
  <c r="AI83" i="27"/>
  <c r="AI82" i="27"/>
  <c r="AI81" i="27"/>
  <c r="AI80" i="27"/>
  <c r="AI79" i="27"/>
  <c r="AI71" i="27"/>
  <c r="AI70" i="27"/>
  <c r="AI84" i="27"/>
  <c r="AI78" i="27"/>
  <c r="AI77" i="27"/>
  <c r="AI76" i="27"/>
  <c r="AI75" i="27"/>
  <c r="S61" i="27"/>
  <c r="S62" i="27" s="1"/>
  <c r="I216" i="22" s="1"/>
  <c r="O61" i="27"/>
  <c r="O62" i="27" s="1"/>
  <c r="H216" i="22" s="1"/>
  <c r="S48" i="27"/>
  <c r="S49" i="27" s="1"/>
  <c r="I213" i="22" s="1"/>
  <c r="O48" i="27"/>
  <c r="O49" i="27" s="1"/>
  <c r="H213" i="22" s="1"/>
  <c r="M6" i="27"/>
  <c r="S85" i="26"/>
  <c r="O85" i="26"/>
  <c r="O42" i="26"/>
  <c r="M9" i="26"/>
  <c r="AI117" i="20"/>
  <c r="AI118" i="20"/>
  <c r="AI116" i="20"/>
  <c r="AI114" i="20"/>
  <c r="AI121" i="20"/>
  <c r="M12" i="20"/>
  <c r="AI103" i="19"/>
  <c r="O87" i="19"/>
  <c r="S53" i="19"/>
  <c r="S54" i="19" s="1"/>
  <c r="I108" i="22" s="1"/>
  <c r="O53" i="19"/>
  <c r="O54" i="19" s="1"/>
  <c r="H108" i="22" s="1"/>
  <c r="M6" i="19"/>
  <c r="L13" i="19"/>
  <c r="K13" i="19"/>
  <c r="J13" i="19"/>
  <c r="I13" i="19"/>
  <c r="L19" i="19"/>
  <c r="L20" i="19" s="1"/>
  <c r="K19" i="19"/>
  <c r="K20" i="19" s="1"/>
  <c r="J19" i="19"/>
  <c r="J20" i="19" s="1"/>
  <c r="I19" i="19"/>
  <c r="I20" i="19" s="1"/>
  <c r="AI68" i="17"/>
  <c r="Q102" i="30" l="1"/>
  <c r="O102" i="30" s="1"/>
  <c r="O107" i="30" s="1"/>
  <c r="H325" i="22" s="1"/>
  <c r="O130" i="29"/>
  <c r="O137" i="29" s="1"/>
  <c r="H290" i="22" s="1"/>
  <c r="Q108" i="29"/>
  <c r="O108" i="29" s="1"/>
  <c r="J251" i="22"/>
  <c r="J213" i="22"/>
  <c r="J216" i="22"/>
  <c r="J108" i="22"/>
  <c r="O34" i="30"/>
  <c r="O43" i="30" s="1"/>
  <c r="H315" i="22" s="1"/>
  <c r="E67" i="1"/>
  <c r="J67" i="1" s="1"/>
  <c r="S34" i="30"/>
  <c r="S43" i="30" s="1"/>
  <c r="S113" i="30" s="1"/>
  <c r="S87" i="19"/>
  <c r="S102" i="30"/>
  <c r="S107" i="30" s="1"/>
  <c r="I325" i="22" s="1"/>
  <c r="O78" i="30"/>
  <c r="O96" i="29"/>
  <c r="Q48" i="29"/>
  <c r="O38" i="28"/>
  <c r="O41" i="28" s="1"/>
  <c r="H248" i="22" s="1"/>
  <c r="J248" i="22" s="1"/>
  <c r="AJ70" i="28"/>
  <c r="Q63" i="28" s="1"/>
  <c r="O63" i="28" s="1"/>
  <c r="O71" i="28" s="1"/>
  <c r="H252" i="22" s="1"/>
  <c r="AJ23" i="28"/>
  <c r="Q17" i="28" s="1"/>
  <c r="S17" i="28" s="1"/>
  <c r="S26" i="28" s="1"/>
  <c r="AJ86" i="28"/>
  <c r="Q83" i="28" s="1"/>
  <c r="O83" i="28" s="1"/>
  <c r="O87" i="28" s="1"/>
  <c r="H255" i="22" s="1"/>
  <c r="AJ95" i="27"/>
  <c r="Q86" i="27" s="1"/>
  <c r="S86" i="27" s="1"/>
  <c r="AJ71" i="27"/>
  <c r="Q69" i="27" s="1"/>
  <c r="O69" i="27" s="1"/>
  <c r="AJ84" i="27"/>
  <c r="AJ118" i="20"/>
  <c r="Q115" i="20" s="1"/>
  <c r="AI115" i="20" s="1"/>
  <c r="AJ115" i="20" s="1"/>
  <c r="S169" i="18"/>
  <c r="O169" i="18"/>
  <c r="J325" i="22" l="1"/>
  <c r="O118" i="29"/>
  <c r="H287" i="22" s="1"/>
  <c r="S108" i="29"/>
  <c r="S130" i="29"/>
  <c r="S137" i="29" s="1"/>
  <c r="I290" i="22" s="1"/>
  <c r="J290" i="22" s="1"/>
  <c r="I315" i="22"/>
  <c r="I327" i="22" s="1"/>
  <c r="I245" i="22"/>
  <c r="S93" i="28"/>
  <c r="O90" i="30"/>
  <c r="H322" i="22" s="1"/>
  <c r="J322" i="22" s="1"/>
  <c r="S96" i="29"/>
  <c r="S118" i="29" s="1"/>
  <c r="I287" i="22" s="1"/>
  <c r="J287" i="22" s="1"/>
  <c r="O48" i="29"/>
  <c r="O56" i="29" s="1"/>
  <c r="O17" i="28"/>
  <c r="O26" i="28" s="1"/>
  <c r="S63" i="28"/>
  <c r="S71" i="28" s="1"/>
  <c r="I252" i="22" s="1"/>
  <c r="J252" i="22" s="1"/>
  <c r="S83" i="28"/>
  <c r="S87" i="28" s="1"/>
  <c r="I255" i="22" s="1"/>
  <c r="J255" i="22" s="1"/>
  <c r="O86" i="27"/>
  <c r="Q74" i="27"/>
  <c r="O74" i="27" s="1"/>
  <c r="O96" i="27" s="1"/>
  <c r="H217" i="22" s="1"/>
  <c r="S69" i="27"/>
  <c r="Q113" i="20"/>
  <c r="AI113" i="20" s="1"/>
  <c r="O29" i="17"/>
  <c r="H327" i="22" l="1"/>
  <c r="J327" i="22" s="1"/>
  <c r="O113" i="30"/>
  <c r="J315" i="22"/>
  <c r="S48" i="29"/>
  <c r="S56" i="29" s="1"/>
  <c r="H280" i="22"/>
  <c r="O143" i="29"/>
  <c r="H245" i="22"/>
  <c r="H257" i="22" s="1"/>
  <c r="O93" i="28"/>
  <c r="I257" i="22"/>
  <c r="S74" i="27"/>
  <c r="S96" i="27" s="1"/>
  <c r="I217" i="22" s="1"/>
  <c r="J217" i="22" s="1"/>
  <c r="AI111" i="27"/>
  <c r="AI110" i="27"/>
  <c r="AI109" i="27"/>
  <c r="S34" i="27"/>
  <c r="O34" i="27"/>
  <c r="AI33" i="27"/>
  <c r="AI32" i="27"/>
  <c r="AI31" i="27"/>
  <c r="AI30" i="27"/>
  <c r="AI29" i="27"/>
  <c r="AI28" i="27"/>
  <c r="M10" i="27"/>
  <c r="M9" i="27"/>
  <c r="M8" i="27"/>
  <c r="M7" i="27"/>
  <c r="I280" i="22" l="1"/>
  <c r="I292" i="22" s="1"/>
  <c r="S143" i="29"/>
  <c r="H292" i="22"/>
  <c r="J292" i="22" s="1"/>
  <c r="D27" i="22" s="1"/>
  <c r="F27" i="22" s="1"/>
  <c r="G27" i="22" s="1"/>
  <c r="J257" i="22"/>
  <c r="J245" i="22"/>
  <c r="AJ111" i="27"/>
  <c r="Q108" i="27" s="1"/>
  <c r="AJ33" i="27"/>
  <c r="J280" i="22" l="1"/>
  <c r="S108" i="27"/>
  <c r="S112" i="27" s="1"/>
  <c r="I220" i="22" s="1"/>
  <c r="O108" i="27"/>
  <c r="O112" i="27" s="1"/>
  <c r="H220" i="22" s="1"/>
  <c r="Q27" i="27"/>
  <c r="S27" i="27" s="1"/>
  <c r="S36" i="27" s="1"/>
  <c r="J220" i="22" l="1"/>
  <c r="I210" i="22"/>
  <c r="S118" i="27"/>
  <c r="O27" i="27"/>
  <c r="O36" i="27" s="1"/>
  <c r="H210" i="22" l="1"/>
  <c r="H222" i="22" s="1"/>
  <c r="O118" i="27"/>
  <c r="I222" i="22"/>
  <c r="J222" i="22" s="1"/>
  <c r="O102" i="20"/>
  <c r="S102" i="20"/>
  <c r="J210" i="22" l="1"/>
  <c r="M17" i="26"/>
  <c r="AI108" i="26"/>
  <c r="AI107" i="26"/>
  <c r="AI106" i="26"/>
  <c r="AI105" i="26"/>
  <c r="S77" i="26"/>
  <c r="O77" i="26"/>
  <c r="S69" i="26"/>
  <c r="S70" i="26" s="1"/>
  <c r="I181" i="22" s="1"/>
  <c r="O69" i="26"/>
  <c r="O70" i="26" s="1"/>
  <c r="H181" i="22" s="1"/>
  <c r="S56" i="26"/>
  <c r="S57" i="26" s="1"/>
  <c r="I178" i="22" s="1"/>
  <c r="O56" i="26"/>
  <c r="O57" i="26" s="1"/>
  <c r="H178" i="22" s="1"/>
  <c r="M12" i="26"/>
  <c r="M11" i="26"/>
  <c r="M19" i="26"/>
  <c r="M18" i="26"/>
  <c r="M15" i="26"/>
  <c r="M14" i="26"/>
  <c r="M13" i="26"/>
  <c r="M10" i="26"/>
  <c r="M8" i="26"/>
  <c r="M7" i="26"/>
  <c r="M6" i="26"/>
  <c r="AI109" i="26"/>
  <c r="AI104" i="26"/>
  <c r="AI103" i="26"/>
  <c r="AI102" i="26"/>
  <c r="AI101" i="26"/>
  <c r="AI100" i="26"/>
  <c r="AI84" i="26"/>
  <c r="AI83" i="26"/>
  <c r="AI82" i="26"/>
  <c r="AI81" i="26"/>
  <c r="AI80" i="26"/>
  <c r="S42" i="26"/>
  <c r="AI41" i="26"/>
  <c r="AI40" i="26"/>
  <c r="AI39" i="26"/>
  <c r="AI38" i="26"/>
  <c r="AI37" i="26"/>
  <c r="AI120" i="20"/>
  <c r="S72" i="20"/>
  <c r="S73" i="20" s="1"/>
  <c r="I143" i="22" s="1"/>
  <c r="O72" i="20"/>
  <c r="O73" i="20" s="1"/>
  <c r="H143" i="22" s="1"/>
  <c r="P44" i="20"/>
  <c r="O44" i="20"/>
  <c r="N44" i="20"/>
  <c r="M44" i="20"/>
  <c r="L44" i="20"/>
  <c r="K44" i="20"/>
  <c r="J44" i="20"/>
  <c r="I44" i="20"/>
  <c r="Q43" i="20"/>
  <c r="Q42" i="20"/>
  <c r="P40" i="20"/>
  <c r="O40" i="20"/>
  <c r="N40" i="20"/>
  <c r="M40" i="20"/>
  <c r="L40" i="20"/>
  <c r="K40" i="20"/>
  <c r="J40" i="20"/>
  <c r="I40" i="20"/>
  <c r="Q39" i="20"/>
  <c r="Q38" i="20"/>
  <c r="P36" i="20"/>
  <c r="O36" i="20"/>
  <c r="N36" i="20"/>
  <c r="M36" i="20"/>
  <c r="L36" i="20"/>
  <c r="K36" i="20"/>
  <c r="J36" i="20"/>
  <c r="I36" i="20"/>
  <c r="Q35" i="20"/>
  <c r="Q34" i="20"/>
  <c r="P32" i="20"/>
  <c r="O32" i="20"/>
  <c r="N32" i="20"/>
  <c r="M32" i="20"/>
  <c r="L32" i="20"/>
  <c r="K32" i="20"/>
  <c r="J32" i="20"/>
  <c r="I32" i="20"/>
  <c r="Q31" i="20"/>
  <c r="Q30" i="20"/>
  <c r="P28" i="20"/>
  <c r="O28" i="20"/>
  <c r="N28" i="20"/>
  <c r="M28" i="20"/>
  <c r="L28" i="20"/>
  <c r="K28" i="20"/>
  <c r="J28" i="20"/>
  <c r="I28" i="20"/>
  <c r="Q27" i="20"/>
  <c r="Q26" i="20"/>
  <c r="P24" i="20"/>
  <c r="O24" i="20"/>
  <c r="N24" i="20"/>
  <c r="M24" i="20"/>
  <c r="L24" i="20"/>
  <c r="K24" i="20"/>
  <c r="J24" i="20"/>
  <c r="I24" i="20"/>
  <c r="Q23" i="20"/>
  <c r="Q22" i="20"/>
  <c r="I20" i="20"/>
  <c r="P20" i="20"/>
  <c r="O20" i="20"/>
  <c r="N20" i="20"/>
  <c r="M20" i="20"/>
  <c r="L20" i="20"/>
  <c r="K20" i="20"/>
  <c r="J20" i="20"/>
  <c r="Q19" i="20"/>
  <c r="Q18" i="20"/>
  <c r="J178" i="22" l="1"/>
  <c r="J181" i="22"/>
  <c r="J143" i="22"/>
  <c r="AJ109" i="26"/>
  <c r="Q98" i="26" s="1"/>
  <c r="O98" i="26" s="1"/>
  <c r="O110" i="26" s="1"/>
  <c r="H185" i="22" s="1"/>
  <c r="AJ84" i="26"/>
  <c r="Q79" i="26" s="1"/>
  <c r="AJ41" i="26"/>
  <c r="Q36" i="26" s="1"/>
  <c r="Q44" i="20"/>
  <c r="Q28" i="20"/>
  <c r="Q36" i="20"/>
  <c r="Q20" i="20"/>
  <c r="Q24" i="20"/>
  <c r="Q32" i="20"/>
  <c r="Q40" i="20"/>
  <c r="S79" i="26" l="1"/>
  <c r="S86" i="26" s="1"/>
  <c r="I182" i="22" s="1"/>
  <c r="J182" i="22" s="1"/>
  <c r="O79" i="26"/>
  <c r="O86" i="26" s="1"/>
  <c r="H182" i="22" s="1"/>
  <c r="S98" i="26"/>
  <c r="S110" i="26" s="1"/>
  <c r="I185" i="22" s="1"/>
  <c r="J185" i="22" s="1"/>
  <c r="O36" i="26" l="1"/>
  <c r="O44" i="26" l="1"/>
  <c r="H175" i="22" s="1"/>
  <c r="H187" i="22" s="1"/>
  <c r="S36" i="26"/>
  <c r="S44" i="26" s="1"/>
  <c r="J13" i="20"/>
  <c r="K13" i="20"/>
  <c r="L13" i="20"/>
  <c r="I13" i="20"/>
  <c r="M11" i="20"/>
  <c r="M8" i="20"/>
  <c r="M7" i="20"/>
  <c r="O116" i="26" l="1"/>
  <c r="I175" i="22"/>
  <c r="I187" i="22" s="1"/>
  <c r="J187" i="22" s="1"/>
  <c r="D24" i="22" s="1"/>
  <c r="F24" i="22" s="1"/>
  <c r="G24" i="22" s="1"/>
  <c r="S116" i="26"/>
  <c r="M13" i="20"/>
  <c r="M9" i="20"/>
  <c r="AI116" i="19"/>
  <c r="AI121" i="19"/>
  <c r="AI120" i="19"/>
  <c r="AI119" i="19"/>
  <c r="AI118" i="19"/>
  <c r="AI117" i="19"/>
  <c r="AI115" i="19"/>
  <c r="AI114" i="19"/>
  <c r="AI112" i="19"/>
  <c r="AI111" i="19"/>
  <c r="AI110" i="19"/>
  <c r="AI109" i="19"/>
  <c r="AI108" i="19"/>
  <c r="AI107" i="19"/>
  <c r="AI106" i="19"/>
  <c r="AI102" i="19"/>
  <c r="AI37" i="19"/>
  <c r="AI36" i="19"/>
  <c r="M12" i="19"/>
  <c r="AI86" i="17"/>
  <c r="M16" i="17"/>
  <c r="M15" i="17"/>
  <c r="M14" i="17"/>
  <c r="M13" i="17"/>
  <c r="M12" i="17"/>
  <c r="M8" i="17"/>
  <c r="M7" i="17"/>
  <c r="S198" i="18"/>
  <c r="O198" i="18"/>
  <c r="O190" i="18"/>
  <c r="S190" i="18" s="1"/>
  <c r="O189" i="18"/>
  <c r="O191" i="18" s="1"/>
  <c r="H44" i="22" s="1"/>
  <c r="AI173" i="18"/>
  <c r="AI172" i="18"/>
  <c r="AI171" i="18"/>
  <c r="S168" i="18"/>
  <c r="O168" i="18"/>
  <c r="O167" i="18"/>
  <c r="S167" i="18"/>
  <c r="AI113" i="18"/>
  <c r="AI104" i="18"/>
  <c r="S189" i="18" l="1"/>
  <c r="S191" i="18" s="1"/>
  <c r="I44" i="22" s="1"/>
  <c r="J175" i="22"/>
  <c r="AJ121" i="19"/>
  <c r="Q113" i="19" s="1"/>
  <c r="AJ112" i="19"/>
  <c r="Q105" i="19" s="1"/>
  <c r="M13" i="19"/>
  <c r="AJ173" i="18"/>
  <c r="Q170" i="18" s="1"/>
  <c r="E82" i="10" s="1"/>
  <c r="F70" i="14"/>
  <c r="D70" i="14"/>
  <c r="F29" i="10"/>
  <c r="D29" i="10"/>
  <c r="F24" i="10"/>
  <c r="D24" i="10"/>
  <c r="J78" i="10"/>
  <c r="J65" i="10"/>
  <c r="J59" i="10"/>
  <c r="J58" i="10"/>
  <c r="E57" i="10"/>
  <c r="J57" i="10" s="1"/>
  <c r="J56" i="10"/>
  <c r="E55" i="10"/>
  <c r="J55" i="10" s="1"/>
  <c r="E57" i="1"/>
  <c r="J54" i="10"/>
  <c r="E36" i="9"/>
  <c r="J50" i="10"/>
  <c r="J49" i="10"/>
  <c r="E32" i="10"/>
  <c r="E35" i="9"/>
  <c r="E29" i="14"/>
  <c r="E15" i="7"/>
  <c r="S105" i="19" l="1"/>
  <c r="O105" i="19"/>
  <c r="O113" i="19"/>
  <c r="O170" i="18"/>
  <c r="O174" i="18" s="1"/>
  <c r="H42" i="22" s="1"/>
  <c r="O39" i="19"/>
  <c r="S39" i="19" s="1"/>
  <c r="S43" i="17"/>
  <c r="S44" i="17" s="1"/>
  <c r="I73" i="22" s="1"/>
  <c r="O43" i="17"/>
  <c r="O44" i="17" s="1"/>
  <c r="H73" i="22" s="1"/>
  <c r="S29" i="17"/>
  <c r="O166" i="18"/>
  <c r="S166" i="18" s="1"/>
  <c r="S160" i="18"/>
  <c r="O160" i="18"/>
  <c r="O159" i="18"/>
  <c r="S159" i="18" s="1"/>
  <c r="O142" i="18"/>
  <c r="S142" i="18" s="1"/>
  <c r="O140" i="18"/>
  <c r="S141" i="18"/>
  <c r="O141" i="18"/>
  <c r="S140" i="18"/>
  <c r="O95" i="18"/>
  <c r="S95" i="18" s="1"/>
  <c r="AI139" i="20"/>
  <c r="AI138" i="20"/>
  <c r="AI140" i="20"/>
  <c r="AI137" i="20"/>
  <c r="AI136" i="20"/>
  <c r="AI104" i="20"/>
  <c r="AI106" i="20"/>
  <c r="AI105" i="20"/>
  <c r="AI108" i="20"/>
  <c r="AI107" i="20"/>
  <c r="AI110" i="20"/>
  <c r="AI109" i="20"/>
  <c r="AI112" i="20"/>
  <c r="AI111" i="20"/>
  <c r="AI122" i="20"/>
  <c r="AI119" i="20"/>
  <c r="AI101" i="20"/>
  <c r="AI100" i="20"/>
  <c r="AI99" i="20"/>
  <c r="AI97" i="20"/>
  <c r="AI96" i="20"/>
  <c r="AI87" i="20"/>
  <c r="AI86" i="20"/>
  <c r="O58" i="20"/>
  <c r="S58" i="20" s="1"/>
  <c r="AI57" i="20"/>
  <c r="AI56" i="20"/>
  <c r="AI55" i="20"/>
  <c r="AI54" i="20"/>
  <c r="AI53" i="20"/>
  <c r="AI52" i="20"/>
  <c r="J9" i="20"/>
  <c r="K9" i="20"/>
  <c r="L9" i="20"/>
  <c r="I9" i="20"/>
  <c r="AI142" i="19"/>
  <c r="AI141" i="19"/>
  <c r="AI140" i="19"/>
  <c r="AI139" i="19"/>
  <c r="AI138" i="19"/>
  <c r="AI124" i="19"/>
  <c r="AI123" i="19"/>
  <c r="AI99" i="19"/>
  <c r="AI98" i="19"/>
  <c r="AI97" i="19"/>
  <c r="AI101" i="19"/>
  <c r="AI100" i="19"/>
  <c r="AI96" i="19"/>
  <c r="AI95" i="19"/>
  <c r="AI94" i="19"/>
  <c r="AI104" i="19"/>
  <c r="AI93" i="19"/>
  <c r="AI92" i="19"/>
  <c r="AI91" i="19"/>
  <c r="AI90" i="19"/>
  <c r="AI89" i="19"/>
  <c r="AI77" i="19"/>
  <c r="AI78" i="19"/>
  <c r="AI79" i="19"/>
  <c r="AI80" i="19"/>
  <c r="AI81" i="19"/>
  <c r="AI82" i="19"/>
  <c r="AI35" i="19"/>
  <c r="AI38" i="19"/>
  <c r="AI34" i="19"/>
  <c r="AI33" i="19"/>
  <c r="AI32" i="19"/>
  <c r="AI31" i="19"/>
  <c r="AI30" i="19"/>
  <c r="M11" i="19"/>
  <c r="M18" i="19"/>
  <c r="M17" i="19"/>
  <c r="M16" i="19"/>
  <c r="M15" i="19"/>
  <c r="M10" i="19"/>
  <c r="M9" i="19"/>
  <c r="M8" i="19"/>
  <c r="AI102" i="17"/>
  <c r="AI101" i="17"/>
  <c r="AI100" i="17"/>
  <c r="S143" i="18" l="1"/>
  <c r="I39" i="22" s="1"/>
  <c r="O143" i="18"/>
  <c r="H39" i="22" s="1"/>
  <c r="AJ122" i="20"/>
  <c r="Q103" i="20" s="1"/>
  <c r="J73" i="22"/>
  <c r="O161" i="18"/>
  <c r="H41" i="22" s="1"/>
  <c r="S161" i="18"/>
  <c r="I41" i="22" s="1"/>
  <c r="AJ140" i="20"/>
  <c r="Q135" i="20" s="1"/>
  <c r="AJ87" i="20"/>
  <c r="Q85" i="20" s="1"/>
  <c r="AJ124" i="19"/>
  <c r="Q122" i="19" s="1"/>
  <c r="S113" i="19"/>
  <c r="AJ102" i="17"/>
  <c r="S170" i="18"/>
  <c r="S174" i="18" s="1"/>
  <c r="I42" i="22" s="1"/>
  <c r="AJ101" i="20"/>
  <c r="Q98" i="20" s="1"/>
  <c r="O98" i="20" s="1"/>
  <c r="S98" i="20" s="1"/>
  <c r="AJ97" i="20"/>
  <c r="Q95" i="20" s="1"/>
  <c r="AJ57" i="20"/>
  <c r="Q51" i="20" s="1"/>
  <c r="AJ142" i="19"/>
  <c r="Q137" i="19" s="1"/>
  <c r="AJ104" i="19"/>
  <c r="Q88" i="19" s="1"/>
  <c r="AJ82" i="19"/>
  <c r="Q76" i="19" s="1"/>
  <c r="O76" i="19" s="1"/>
  <c r="AJ38" i="19"/>
  <c r="Q29" i="19" s="1"/>
  <c r="E55" i="1" s="1"/>
  <c r="M19" i="19"/>
  <c r="AI85" i="17"/>
  <c r="AI84" i="17"/>
  <c r="AI83" i="17"/>
  <c r="AI77" i="17"/>
  <c r="AI76" i="17"/>
  <c r="AI75" i="17"/>
  <c r="AI74" i="17"/>
  <c r="AI73" i="17"/>
  <c r="AI72" i="17"/>
  <c r="AI81" i="17"/>
  <c r="AI80" i="17"/>
  <c r="AI79" i="17"/>
  <c r="AI69" i="17"/>
  <c r="AI67" i="17"/>
  <c r="M9" i="17"/>
  <c r="M10" i="17"/>
  <c r="M6" i="17"/>
  <c r="O213" i="18"/>
  <c r="S213" i="18" s="1"/>
  <c r="AI209" i="18"/>
  <c r="AI182" i="18"/>
  <c r="AI181" i="18"/>
  <c r="AI180" i="18"/>
  <c r="S122" i="19" l="1"/>
  <c r="O122" i="19"/>
  <c r="S137" i="19"/>
  <c r="S143" i="19" s="1"/>
  <c r="I115" i="22" s="1"/>
  <c r="O137" i="19"/>
  <c r="O143" i="19" s="1"/>
  <c r="H115" i="22" s="1"/>
  <c r="S51" i="20"/>
  <c r="S60" i="20" s="1"/>
  <c r="I140" i="22" s="1"/>
  <c r="O51" i="20"/>
  <c r="O60" i="20" s="1"/>
  <c r="O135" i="20"/>
  <c r="O141" i="20" s="1"/>
  <c r="H150" i="22" s="1"/>
  <c r="S88" i="19"/>
  <c r="O88" i="19"/>
  <c r="Q99" i="17"/>
  <c r="O99" i="17" s="1"/>
  <c r="O103" i="17" s="1"/>
  <c r="H80" i="22" s="1"/>
  <c r="S76" i="19"/>
  <c r="M20" i="19"/>
  <c r="S103" i="20"/>
  <c r="O103" i="20"/>
  <c r="O95" i="20"/>
  <c r="O123" i="20" s="1"/>
  <c r="H147" i="22" s="1"/>
  <c r="S95" i="20"/>
  <c r="O85" i="20"/>
  <c r="O88" i="20" s="1"/>
  <c r="H146" i="22" s="1"/>
  <c r="S29" i="19"/>
  <c r="S41" i="19" s="1"/>
  <c r="O29" i="19"/>
  <c r="O41" i="19" s="1"/>
  <c r="AJ69" i="17"/>
  <c r="Q66" i="17" s="1"/>
  <c r="S66" i="17" s="1"/>
  <c r="AJ85" i="17"/>
  <c r="AJ81" i="17"/>
  <c r="AJ182" i="18"/>
  <c r="Q179" i="18" s="1"/>
  <c r="AI133" i="18"/>
  <c r="AI132" i="18"/>
  <c r="AI131" i="18"/>
  <c r="AI130" i="18"/>
  <c r="AI128" i="18"/>
  <c r="AI127" i="18"/>
  <c r="AI119" i="18"/>
  <c r="AI118" i="18"/>
  <c r="AI117" i="18"/>
  <c r="AI116" i="18"/>
  <c r="AI115" i="18"/>
  <c r="AI114" i="18"/>
  <c r="AI112" i="18"/>
  <c r="AI110" i="18"/>
  <c r="AI109" i="18"/>
  <c r="AI108" i="18"/>
  <c r="AI107" i="18"/>
  <c r="AI106" i="18"/>
  <c r="AI105" i="18"/>
  <c r="AI103" i="18"/>
  <c r="AI84" i="18"/>
  <c r="AI78" i="18"/>
  <c r="AI79" i="18"/>
  <c r="AI80" i="18"/>
  <c r="AI81" i="18"/>
  <c r="AI82" i="18"/>
  <c r="AI83" i="18"/>
  <c r="J115" i="22" l="1"/>
  <c r="H140" i="22"/>
  <c r="H152" i="22" s="1"/>
  <c r="O147" i="20"/>
  <c r="J140" i="22"/>
  <c r="H105" i="22"/>
  <c r="I105" i="22"/>
  <c r="S135" i="20"/>
  <c r="S141" i="20" s="1"/>
  <c r="I150" i="22" s="1"/>
  <c r="J150" i="22" s="1"/>
  <c r="Q82" i="17"/>
  <c r="AI82" i="17" s="1"/>
  <c r="Q78" i="17"/>
  <c r="AI78" i="17" s="1"/>
  <c r="S123" i="20"/>
  <c r="I147" i="22" s="1"/>
  <c r="J147" i="22" s="1"/>
  <c r="S85" i="20"/>
  <c r="S88" i="20" s="1"/>
  <c r="I146" i="22" s="1"/>
  <c r="J146" i="22" s="1"/>
  <c r="O66" i="17"/>
  <c r="O179" i="18"/>
  <c r="O183" i="18" s="1"/>
  <c r="H43" i="22" s="1"/>
  <c r="S179" i="18"/>
  <c r="S183" i="18" s="1"/>
  <c r="I43" i="22" s="1"/>
  <c r="E24" i="11"/>
  <c r="S99" i="17"/>
  <c r="S103" i="17" s="1"/>
  <c r="I80" i="22" s="1"/>
  <c r="J80" i="22" s="1"/>
  <c r="AJ128" i="18"/>
  <c r="Q126" i="18" s="1"/>
  <c r="AJ133" i="18"/>
  <c r="Q129" i="18" s="1"/>
  <c r="AJ119" i="18"/>
  <c r="Q111" i="18" s="1"/>
  <c r="AJ110" i="18"/>
  <c r="Q102" i="18" s="1"/>
  <c r="I152" i="22" l="1"/>
  <c r="AJ86" i="17"/>
  <c r="Q71" i="17" s="1"/>
  <c r="J152" i="22"/>
  <c r="J105" i="22"/>
  <c r="S126" i="18"/>
  <c r="O126" i="18"/>
  <c r="E5" i="6"/>
  <c r="O111" i="18"/>
  <c r="S111" i="18"/>
  <c r="E49" i="5"/>
  <c r="O102" i="18"/>
  <c r="E38" i="5"/>
  <c r="S102" i="18"/>
  <c r="S120" i="18" s="1"/>
  <c r="I37" i="22" s="1"/>
  <c r="O120" i="18" l="1"/>
  <c r="H37" i="22" s="1"/>
  <c r="S129" i="18"/>
  <c r="S134" i="18" s="1"/>
  <c r="I38" i="22" s="1"/>
  <c r="O129" i="18"/>
  <c r="O134" i="18" s="1"/>
  <c r="H38" i="22" s="1"/>
  <c r="E17" i="6"/>
  <c r="O71" i="17"/>
  <c r="O87" i="17" s="1"/>
  <c r="H77" i="22" s="1"/>
  <c r="S71" i="17"/>
  <c r="S87" i="17" s="1"/>
  <c r="I77" i="22" s="1"/>
  <c r="J77" i="22" l="1"/>
  <c r="A17" i="21"/>
  <c r="AI212" i="18" l="1"/>
  <c r="AI211" i="18"/>
  <c r="AJ212" i="18" l="1"/>
  <c r="Q210" i="18" s="1"/>
  <c r="O210" i="18" l="1"/>
  <c r="S210" i="18"/>
  <c r="E23" i="14"/>
  <c r="G11" i="22" l="1"/>
  <c r="G8" i="22"/>
  <c r="G7" i="22"/>
  <c r="G6" i="22"/>
  <c r="G5" i="22"/>
  <c r="F74" i="1"/>
  <c r="D74" i="1"/>
  <c r="F73" i="1"/>
  <c r="D73" i="1"/>
  <c r="F72" i="1"/>
  <c r="D72" i="1"/>
  <c r="F71" i="1"/>
  <c r="D71" i="1"/>
  <c r="F70" i="1"/>
  <c r="D70" i="1"/>
  <c r="F69" i="1"/>
  <c r="D69" i="1"/>
  <c r="F14" i="1"/>
  <c r="D14" i="1"/>
  <c r="F13" i="1"/>
  <c r="D13" i="1"/>
  <c r="F3" i="1"/>
  <c r="D3" i="1"/>
  <c r="F45" i="4"/>
  <c r="D45" i="4"/>
  <c r="F44" i="4"/>
  <c r="D44" i="4"/>
  <c r="F4" i="5"/>
  <c r="D4" i="5"/>
  <c r="F3" i="5"/>
  <c r="D3" i="5"/>
  <c r="F19" i="6"/>
  <c r="D19" i="6"/>
  <c r="F18" i="6"/>
  <c r="D18" i="6"/>
  <c r="F14" i="6"/>
  <c r="D14" i="6"/>
  <c r="F51" i="7"/>
  <c r="D51" i="7"/>
  <c r="F50" i="7"/>
  <c r="D50" i="7"/>
  <c r="F49" i="7"/>
  <c r="D49" i="7"/>
  <c r="F48" i="7"/>
  <c r="D48" i="7"/>
  <c r="F47" i="7"/>
  <c r="D47" i="7"/>
  <c r="F43" i="7"/>
  <c r="D43" i="7"/>
  <c r="F37" i="7"/>
  <c r="D37" i="7"/>
  <c r="F36" i="7"/>
  <c r="D36" i="7"/>
  <c r="F6" i="7"/>
  <c r="D6" i="7"/>
  <c r="F44" i="9"/>
  <c r="D44" i="9"/>
  <c r="F43" i="9"/>
  <c r="D43" i="9"/>
  <c r="F32" i="9"/>
  <c r="D32" i="9"/>
  <c r="F16" i="9"/>
  <c r="D16" i="9"/>
  <c r="F15" i="9"/>
  <c r="D15" i="9"/>
  <c r="F7" i="9"/>
  <c r="D7" i="9"/>
  <c r="F3" i="9"/>
  <c r="D3" i="9"/>
  <c r="F75" i="10"/>
  <c r="D75" i="10"/>
  <c r="F23" i="10"/>
  <c r="D23" i="10"/>
  <c r="F3" i="10"/>
  <c r="D3" i="10"/>
  <c r="F73" i="14"/>
  <c r="D73" i="14"/>
  <c r="F71" i="14"/>
  <c r="D71" i="14"/>
  <c r="D47" i="14"/>
  <c r="F41" i="14"/>
  <c r="D41" i="14"/>
  <c r="F26" i="14"/>
  <c r="D26" i="14"/>
  <c r="F25" i="14"/>
  <c r="D25" i="14"/>
  <c r="F24" i="14"/>
  <c r="D24" i="14"/>
  <c r="F4" i="14"/>
  <c r="D4" i="14"/>
  <c r="F3" i="14"/>
  <c r="D3" i="14"/>
  <c r="F20" i="13"/>
  <c r="D20" i="13"/>
  <c r="F19" i="13"/>
  <c r="D19" i="13"/>
  <c r="F5" i="13"/>
  <c r="D5" i="13"/>
  <c r="F4" i="13"/>
  <c r="D4" i="13"/>
  <c r="F3" i="13"/>
  <c r="D3" i="13"/>
  <c r="F17" i="12"/>
  <c r="D17" i="12"/>
  <c r="F25" i="11"/>
  <c r="D25" i="11"/>
  <c r="F4" i="11"/>
  <c r="D4" i="11"/>
  <c r="F3" i="11"/>
  <c r="D3" i="11"/>
  <c r="F34" i="11"/>
  <c r="D34" i="11"/>
  <c r="F33" i="11"/>
  <c r="D33" i="11"/>
  <c r="I27" i="15" l="1"/>
  <c r="H30" i="15"/>
  <c r="I30" i="15" s="1"/>
  <c r="H31" i="15"/>
  <c r="I31" i="15" s="1"/>
  <c r="H32" i="15"/>
  <c r="I32" i="15" s="1"/>
  <c r="H33" i="15"/>
  <c r="I33" i="15" s="1"/>
  <c r="H34" i="15"/>
  <c r="I34" i="15" s="1"/>
  <c r="H35" i="15"/>
  <c r="I35" i="15" s="1"/>
  <c r="H36" i="15"/>
  <c r="I36" i="15" s="1"/>
  <c r="H37" i="15"/>
  <c r="I37" i="15" s="1"/>
  <c r="H38" i="15"/>
  <c r="I38" i="15" s="1"/>
  <c r="H39" i="15"/>
  <c r="I39" i="15" s="1"/>
  <c r="H40" i="15"/>
  <c r="I40" i="15" s="1"/>
  <c r="H29" i="15"/>
  <c r="I29" i="15" s="1"/>
  <c r="G27" i="15"/>
  <c r="J12" i="12" l="1"/>
  <c r="J23" i="11"/>
  <c r="J79" i="10"/>
  <c r="J80" i="10"/>
  <c r="J81" i="10"/>
  <c r="J34" i="9"/>
  <c r="J5" i="9"/>
  <c r="J45" i="7"/>
  <c r="J4" i="7"/>
  <c r="J4" i="6"/>
  <c r="J11" i="13"/>
  <c r="J52" i="10"/>
  <c r="J36" i="9"/>
  <c r="J18" i="13"/>
  <c r="J53" i="10"/>
  <c r="J42" i="9"/>
  <c r="J23" i="14"/>
  <c r="K23" i="14" s="1"/>
  <c r="E10" i="13"/>
  <c r="J10" i="13" s="1"/>
  <c r="J9" i="13"/>
  <c r="J8" i="13"/>
  <c r="J13" i="12"/>
  <c r="K13" i="12" s="1"/>
  <c r="E11" i="12" s="1"/>
  <c r="J10" i="12"/>
  <c r="J24" i="11"/>
  <c r="J82" i="10"/>
  <c r="K82" i="10" s="1"/>
  <c r="E76" i="10" s="1"/>
  <c r="J48" i="10"/>
  <c r="J51" i="10"/>
  <c r="E31" i="9"/>
  <c r="J31" i="9" s="1"/>
  <c r="E6" i="9"/>
  <c r="J6" i="9" s="1"/>
  <c r="J17" i="6"/>
  <c r="J13" i="6"/>
  <c r="J5" i="6"/>
  <c r="E43" i="4"/>
  <c r="J43" i="4" s="1"/>
  <c r="E46" i="7"/>
  <c r="J46" i="7" s="1"/>
  <c r="K46" i="7" s="1"/>
  <c r="E44" i="7" s="1"/>
  <c r="E5" i="7"/>
  <c r="J5" i="7" s="1"/>
  <c r="K18" i="13" l="1"/>
  <c r="K13" i="6"/>
  <c r="E3" i="6" s="1"/>
  <c r="K24" i="11"/>
  <c r="E22" i="11" s="1"/>
  <c r="K6" i="9"/>
  <c r="E4" i="9" s="1"/>
  <c r="K5" i="7"/>
  <c r="E3" i="7" s="1"/>
  <c r="AI150" i="18" l="1"/>
  <c r="AI151" i="18"/>
  <c r="AI152" i="18"/>
  <c r="AI77" i="18"/>
  <c r="AJ84" i="18" s="1"/>
  <c r="Q76" i="18" s="1"/>
  <c r="E52" i="1" s="1"/>
  <c r="O197" i="18"/>
  <c r="AI84" i="19"/>
  <c r="AI85" i="19"/>
  <c r="AI86" i="19"/>
  <c r="AI67" i="19"/>
  <c r="AI68" i="19"/>
  <c r="AI69" i="19"/>
  <c r="O199" i="18"/>
  <c r="AI23" i="17"/>
  <c r="AI24" i="17"/>
  <c r="AI25" i="17"/>
  <c r="AI26" i="17"/>
  <c r="AI27" i="17"/>
  <c r="AI28" i="17"/>
  <c r="AI57" i="17"/>
  <c r="AI58" i="17"/>
  <c r="AI207" i="18"/>
  <c r="AI208" i="18"/>
  <c r="S199" i="18"/>
  <c r="M144" i="24"/>
  <c r="K144" i="24"/>
  <c r="I144" i="24"/>
  <c r="G144" i="24"/>
  <c r="J29" i="15"/>
  <c r="J32" i="15"/>
  <c r="J67" i="14"/>
  <c r="J29" i="14"/>
  <c r="J7" i="13"/>
  <c r="J51" i="5"/>
  <c r="J52" i="5"/>
  <c r="J53" i="5"/>
  <c r="J54" i="5"/>
  <c r="J28" i="14"/>
  <c r="J16" i="6"/>
  <c r="K17" i="6" s="1"/>
  <c r="J31" i="10"/>
  <c r="J15" i="7"/>
  <c r="K15" i="7" s="1"/>
  <c r="E7" i="7" s="1"/>
  <c r="AI94" i="18"/>
  <c r="AI93" i="18"/>
  <c r="AI92" i="18"/>
  <c r="F72" i="14"/>
  <c r="D72" i="14"/>
  <c r="F47" i="14"/>
  <c r="B9" i="15"/>
  <c r="B13" i="15"/>
  <c r="J30" i="15"/>
  <c r="J31" i="15"/>
  <c r="J34" i="15"/>
  <c r="J35" i="15"/>
  <c r="J36" i="15"/>
  <c r="J37" i="15"/>
  <c r="J38" i="15"/>
  <c r="J39" i="15"/>
  <c r="J40" i="15"/>
  <c r="B6" i="15"/>
  <c r="B7" i="15"/>
  <c r="B8" i="15"/>
  <c r="B10" i="15"/>
  <c r="B11" i="15"/>
  <c r="B12" i="15"/>
  <c r="B14" i="15"/>
  <c r="B5" i="15"/>
  <c r="D69" i="14"/>
  <c r="D11" i="12"/>
  <c r="D22" i="11"/>
  <c r="D33" i="9"/>
  <c r="D4" i="9"/>
  <c r="D44" i="7"/>
  <c r="D3" i="7"/>
  <c r="D3" i="6"/>
  <c r="J61" i="14"/>
  <c r="J62" i="14"/>
  <c r="J63" i="14"/>
  <c r="J64" i="14"/>
  <c r="J65" i="14"/>
  <c r="J60" i="14"/>
  <c r="J55" i="14"/>
  <c r="J56" i="14"/>
  <c r="J57" i="14"/>
  <c r="J58" i="14"/>
  <c r="J54" i="14"/>
  <c r="J50" i="14"/>
  <c r="J51" i="14"/>
  <c r="J52" i="14"/>
  <c r="J49" i="14"/>
  <c r="J44" i="14"/>
  <c r="J45" i="14"/>
  <c r="J46" i="14"/>
  <c r="J43" i="14"/>
  <c r="J33" i="14"/>
  <c r="J34" i="14"/>
  <c r="J35" i="14"/>
  <c r="J36" i="14"/>
  <c r="J37" i="14"/>
  <c r="J38" i="14"/>
  <c r="J39" i="14"/>
  <c r="J40" i="14"/>
  <c r="J32" i="14"/>
  <c r="J12" i="14"/>
  <c r="J13" i="14"/>
  <c r="J14" i="14"/>
  <c r="J15" i="14"/>
  <c r="J16" i="14"/>
  <c r="J17" i="14"/>
  <c r="J18" i="14"/>
  <c r="J19" i="14"/>
  <c r="J20" i="14"/>
  <c r="J21" i="14"/>
  <c r="J22" i="14"/>
  <c r="J11" i="14"/>
  <c r="F69" i="14"/>
  <c r="J8" i="14"/>
  <c r="J9" i="14"/>
  <c r="J7" i="14"/>
  <c r="J20" i="12"/>
  <c r="J21" i="12"/>
  <c r="J22" i="12"/>
  <c r="J19" i="12"/>
  <c r="J5" i="12"/>
  <c r="J6" i="12"/>
  <c r="J7" i="12"/>
  <c r="J8" i="12"/>
  <c r="J9" i="12"/>
  <c r="J4" i="12"/>
  <c r="J43" i="11"/>
  <c r="J44" i="11"/>
  <c r="J42" i="11"/>
  <c r="K44" i="11" s="1"/>
  <c r="E40" i="11" s="1"/>
  <c r="J39" i="11"/>
  <c r="J38" i="11"/>
  <c r="J37" i="11"/>
  <c r="J29" i="11"/>
  <c r="J30" i="11"/>
  <c r="J31" i="11"/>
  <c r="J32" i="11"/>
  <c r="J28" i="11"/>
  <c r="J7" i="11"/>
  <c r="J8" i="11"/>
  <c r="J9" i="11"/>
  <c r="J10" i="11"/>
  <c r="J11" i="11"/>
  <c r="J12" i="11"/>
  <c r="J13" i="11"/>
  <c r="J14" i="11"/>
  <c r="J15" i="11"/>
  <c r="J16" i="11"/>
  <c r="J17" i="11"/>
  <c r="J18" i="11"/>
  <c r="J19" i="11"/>
  <c r="J20" i="11"/>
  <c r="J21" i="11"/>
  <c r="J6" i="11"/>
  <c r="J77" i="10"/>
  <c r="J71" i="10"/>
  <c r="J72" i="10"/>
  <c r="J73" i="10"/>
  <c r="J74" i="10"/>
  <c r="J70" i="10"/>
  <c r="J67" i="10"/>
  <c r="J68" i="10"/>
  <c r="J44" i="10"/>
  <c r="J27" i="10"/>
  <c r="J28" i="10"/>
  <c r="J26" i="10"/>
  <c r="J17" i="10"/>
  <c r="J18" i="10"/>
  <c r="J19" i="10"/>
  <c r="J20" i="10"/>
  <c r="J21" i="10"/>
  <c r="J22" i="10"/>
  <c r="J16" i="10"/>
  <c r="J6" i="10"/>
  <c r="J7" i="10"/>
  <c r="J8" i="10"/>
  <c r="J9" i="10"/>
  <c r="J10" i="10"/>
  <c r="J11" i="10"/>
  <c r="J12" i="10"/>
  <c r="J5" i="10"/>
  <c r="J23" i="9"/>
  <c r="J24" i="9"/>
  <c r="J25" i="9"/>
  <c r="J26" i="9"/>
  <c r="J27" i="9"/>
  <c r="J28" i="9"/>
  <c r="J29" i="9"/>
  <c r="J30" i="9"/>
  <c r="J22" i="9"/>
  <c r="J19" i="9"/>
  <c r="J20" i="9"/>
  <c r="J18" i="9"/>
  <c r="J10" i="9"/>
  <c r="J11" i="9"/>
  <c r="J12" i="9"/>
  <c r="J13" i="9"/>
  <c r="J14" i="9"/>
  <c r="J9" i="9"/>
  <c r="J16" i="8"/>
  <c r="J15" i="8"/>
  <c r="J12" i="8"/>
  <c r="J13" i="8"/>
  <c r="J11" i="8"/>
  <c r="J5" i="8"/>
  <c r="J6" i="8"/>
  <c r="J7" i="8"/>
  <c r="J8" i="8"/>
  <c r="J4" i="8"/>
  <c r="J40" i="7"/>
  <c r="J41" i="7"/>
  <c r="J42" i="7"/>
  <c r="J39" i="7"/>
  <c r="J31" i="7"/>
  <c r="J32" i="7"/>
  <c r="J33" i="7"/>
  <c r="J34" i="7"/>
  <c r="J35" i="7"/>
  <c r="J30" i="7"/>
  <c r="J22" i="7"/>
  <c r="J23" i="7"/>
  <c r="J24" i="7"/>
  <c r="J25" i="7"/>
  <c r="J26" i="7"/>
  <c r="J27" i="7"/>
  <c r="J28" i="7"/>
  <c r="J21" i="7"/>
  <c r="J18" i="7"/>
  <c r="J19" i="7"/>
  <c r="J17" i="7"/>
  <c r="J9" i="7"/>
  <c r="J10" i="7"/>
  <c r="J11" i="7"/>
  <c r="J12" i="7"/>
  <c r="J13" i="7"/>
  <c r="J14" i="7"/>
  <c r="J8" i="7"/>
  <c r="J58" i="5"/>
  <c r="J59" i="5"/>
  <c r="J60" i="5"/>
  <c r="J61" i="5"/>
  <c r="J62" i="5"/>
  <c r="J63" i="5"/>
  <c r="J64" i="5"/>
  <c r="J65" i="5"/>
  <c r="J57" i="5"/>
  <c r="J41" i="5"/>
  <c r="J42" i="5"/>
  <c r="J43" i="5"/>
  <c r="J44" i="5"/>
  <c r="J45" i="5"/>
  <c r="J46" i="5"/>
  <c r="J47" i="5"/>
  <c r="J48" i="5"/>
  <c r="J40" i="5"/>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17" i="1"/>
  <c r="J7" i="1"/>
  <c r="J8" i="1"/>
  <c r="J9" i="1"/>
  <c r="J10" i="1"/>
  <c r="J11" i="1"/>
  <c r="J12" i="1"/>
  <c r="J6" i="1"/>
  <c r="J37" i="4"/>
  <c r="J38" i="4"/>
  <c r="J39" i="4"/>
  <c r="J40" i="4"/>
  <c r="J41" i="4"/>
  <c r="J36" i="4"/>
  <c r="J20" i="4"/>
  <c r="J21" i="4"/>
  <c r="J22" i="4"/>
  <c r="J23" i="4"/>
  <c r="J24" i="4"/>
  <c r="J25" i="4"/>
  <c r="J26" i="4"/>
  <c r="J27" i="4"/>
  <c r="J28" i="4"/>
  <c r="J29" i="4"/>
  <c r="J30" i="4"/>
  <c r="J31" i="4"/>
  <c r="J32" i="4"/>
  <c r="J33" i="4"/>
  <c r="J34" i="4"/>
  <c r="J19" i="4"/>
  <c r="J6" i="4"/>
  <c r="J7" i="4"/>
  <c r="J8" i="4"/>
  <c r="J9" i="4"/>
  <c r="J10" i="4"/>
  <c r="J11" i="4"/>
  <c r="J12" i="4"/>
  <c r="J13" i="4"/>
  <c r="J14" i="4"/>
  <c r="J15" i="4"/>
  <c r="J16" i="4"/>
  <c r="J5" i="4"/>
  <c r="J7" i="5"/>
  <c r="J8" i="5"/>
  <c r="J9" i="5"/>
  <c r="J6" i="5"/>
  <c r="J10" i="5"/>
  <c r="J11" i="5"/>
  <c r="J12" i="5"/>
  <c r="J13" i="5"/>
  <c r="J14" i="5"/>
  <c r="J15" i="5"/>
  <c r="J16" i="5"/>
  <c r="J19" i="5"/>
  <c r="J20" i="5"/>
  <c r="J21" i="5"/>
  <c r="J22" i="5"/>
  <c r="J18" i="5"/>
  <c r="J27" i="5"/>
  <c r="J28" i="5"/>
  <c r="J29" i="5"/>
  <c r="J30" i="5"/>
  <c r="J31" i="5"/>
  <c r="J32" i="5"/>
  <c r="J33" i="5"/>
  <c r="J34" i="5"/>
  <c r="J35" i="5"/>
  <c r="J36" i="5"/>
  <c r="J37" i="5"/>
  <c r="J25" i="5"/>
  <c r="J26" i="5"/>
  <c r="J32" i="10"/>
  <c r="J33" i="15"/>
  <c r="O200" i="18" l="1"/>
  <c r="H45" i="22" s="1"/>
  <c r="E15" i="6"/>
  <c r="F20" i="6" s="1"/>
  <c r="K39" i="11"/>
  <c r="E35" i="11" s="1"/>
  <c r="O76" i="18"/>
  <c r="O85" i="18" s="1"/>
  <c r="J54" i="1"/>
  <c r="S76" i="18"/>
  <c r="K21" i="11"/>
  <c r="E5" i="11" s="1"/>
  <c r="AJ69" i="19"/>
  <c r="Q66" i="19" s="1"/>
  <c r="AJ209" i="18"/>
  <c r="Q206" i="18" s="1"/>
  <c r="S197" i="18"/>
  <c r="S200" i="18" s="1"/>
  <c r="I45" i="22" s="1"/>
  <c r="AJ28" i="17"/>
  <c r="Q22" i="17" s="1"/>
  <c r="E53" i="1" s="1"/>
  <c r="J53" i="1" s="1"/>
  <c r="AJ94" i="18"/>
  <c r="Q91" i="18" s="1"/>
  <c r="E42" i="4" s="1"/>
  <c r="J47" i="10"/>
  <c r="E4" i="1"/>
  <c r="D4" i="1" s="1"/>
  <c r="AJ86" i="19"/>
  <c r="Q83" i="19" s="1"/>
  <c r="O83" i="19" s="1"/>
  <c r="O125" i="19" s="1"/>
  <c r="J56" i="1"/>
  <c r="K16" i="8"/>
  <c r="E14" i="8" s="1"/>
  <c r="K31" i="9"/>
  <c r="E21" i="9" s="1"/>
  <c r="AJ58" i="17"/>
  <c r="Q56" i="17" s="1"/>
  <c r="E55" i="5"/>
  <c r="K20" i="9"/>
  <c r="E17" i="9" s="1"/>
  <c r="K68" i="10"/>
  <c r="E66" i="10" s="1"/>
  <c r="D66" i="10" s="1"/>
  <c r="AJ152" i="18"/>
  <c r="Q149" i="18" s="1"/>
  <c r="H41" i="15"/>
  <c r="K29" i="14"/>
  <c r="E27" i="14" s="1"/>
  <c r="E10" i="14"/>
  <c r="D10" i="14" s="1"/>
  <c r="K52" i="14"/>
  <c r="K58" i="14"/>
  <c r="K46" i="14"/>
  <c r="K10" i="12"/>
  <c r="K22" i="12"/>
  <c r="K32" i="11"/>
  <c r="E26" i="11" s="1"/>
  <c r="D26" i="11" s="1"/>
  <c r="D35" i="11"/>
  <c r="K74" i="10"/>
  <c r="E69" i="10" s="1"/>
  <c r="K28" i="10"/>
  <c r="D17" i="9"/>
  <c r="E50" i="5"/>
  <c r="E17" i="5"/>
  <c r="D17" i="5" s="1"/>
  <c r="E5" i="5"/>
  <c r="E3" i="4"/>
  <c r="D3" i="4" s="1"/>
  <c r="K9" i="14"/>
  <c r="K40" i="14"/>
  <c r="E30" i="14" s="1"/>
  <c r="K65" i="14"/>
  <c r="E59" i="14" s="1"/>
  <c r="K22" i="10"/>
  <c r="E15" i="10" s="1"/>
  <c r="D15" i="10" s="1"/>
  <c r="J35" i="9"/>
  <c r="J68" i="1"/>
  <c r="J35" i="10"/>
  <c r="J36" i="10"/>
  <c r="K13" i="8"/>
  <c r="E10" i="8" s="1"/>
  <c r="K14" i="9"/>
  <c r="E8" i="9" s="1"/>
  <c r="J49" i="5"/>
  <c r="J33" i="10"/>
  <c r="H112" i="22" l="1"/>
  <c r="D15" i="6"/>
  <c r="D20" i="6" s="1"/>
  <c r="K49" i="5"/>
  <c r="E39" i="5" s="1"/>
  <c r="D39" i="5" s="1"/>
  <c r="E3" i="12"/>
  <c r="K42" i="9"/>
  <c r="E33" i="9" s="1"/>
  <c r="H35" i="22"/>
  <c r="O66" i="19"/>
  <c r="O70" i="19" s="1"/>
  <c r="H111" i="22" s="1"/>
  <c r="H117" i="22" s="1"/>
  <c r="S66" i="19"/>
  <c r="S70" i="19" s="1"/>
  <c r="I111" i="22" s="1"/>
  <c r="S85" i="18"/>
  <c r="D14" i="8"/>
  <c r="S83" i="19"/>
  <c r="S125" i="19" s="1"/>
  <c r="O56" i="17"/>
  <c r="O59" i="17" s="1"/>
  <c r="H76" i="22" s="1"/>
  <c r="S56" i="17"/>
  <c r="O22" i="17"/>
  <c r="O31" i="17" s="1"/>
  <c r="O206" i="18"/>
  <c r="O214" i="18" s="1"/>
  <c r="H46" i="22" s="1"/>
  <c r="S206" i="18"/>
  <c r="S214" i="18" s="1"/>
  <c r="I46" i="22" s="1"/>
  <c r="O149" i="18"/>
  <c r="O153" i="18" s="1"/>
  <c r="H40" i="22" s="1"/>
  <c r="S149" i="18"/>
  <c r="S153" i="18" s="1"/>
  <c r="I40" i="22" s="1"/>
  <c r="S91" i="18"/>
  <c r="S96" i="18" s="1"/>
  <c r="I36" i="22" s="1"/>
  <c r="O91" i="18"/>
  <c r="O96" i="18" s="1"/>
  <c r="H36" i="22" s="1"/>
  <c r="J42" i="4"/>
  <c r="J39" i="22"/>
  <c r="M39" i="22" s="1"/>
  <c r="J44" i="22"/>
  <c r="M44" i="22" s="1"/>
  <c r="J38" i="22"/>
  <c r="M38" i="22" s="1"/>
  <c r="J14" i="10"/>
  <c r="K14" i="10" s="1"/>
  <c r="E4" i="10" s="1"/>
  <c r="J38" i="5"/>
  <c r="K38" i="5" s="1"/>
  <c r="E68" i="14"/>
  <c r="J68" i="14" s="1"/>
  <c r="K68" i="14" s="1"/>
  <c r="E66" i="14" s="1"/>
  <c r="J52" i="1"/>
  <c r="D55" i="5"/>
  <c r="D18" i="12"/>
  <c r="J57" i="1"/>
  <c r="J55" i="1"/>
  <c r="J46" i="10"/>
  <c r="K65" i="10" s="1"/>
  <c r="E43" i="10" s="1"/>
  <c r="E32" i="15"/>
  <c r="F52" i="7"/>
  <c r="B23" i="15"/>
  <c r="D23" i="15" s="1"/>
  <c r="I41" i="15"/>
  <c r="J41" i="15" s="1"/>
  <c r="E53" i="14"/>
  <c r="E48" i="14"/>
  <c r="E42" i="14"/>
  <c r="D42" i="14" s="1"/>
  <c r="E5" i="14"/>
  <c r="E25" i="10"/>
  <c r="D69" i="10"/>
  <c r="D16" i="7"/>
  <c r="D29" i="7"/>
  <c r="D5" i="5"/>
  <c r="D50" i="5"/>
  <c r="D59" i="14"/>
  <c r="D30" i="14"/>
  <c r="D27" i="14"/>
  <c r="D5" i="11"/>
  <c r="D38" i="7"/>
  <c r="F32" i="15"/>
  <c r="D10" i="8"/>
  <c r="D20" i="7"/>
  <c r="D8" i="9"/>
  <c r="I112" i="22" l="1"/>
  <c r="J112" i="22" s="1"/>
  <c r="S149" i="19"/>
  <c r="O149" i="19"/>
  <c r="J111" i="22"/>
  <c r="I117" i="22"/>
  <c r="J117" i="22" s="1"/>
  <c r="O217" i="18"/>
  <c r="H47" i="22"/>
  <c r="F23" i="12"/>
  <c r="F38" i="15" s="1"/>
  <c r="K43" i="4"/>
  <c r="E17" i="4" s="1"/>
  <c r="D17" i="4" s="1"/>
  <c r="D3" i="12"/>
  <c r="D23" i="12" s="1"/>
  <c r="E38" i="15" s="1"/>
  <c r="K68" i="1"/>
  <c r="E15" i="1" s="1"/>
  <c r="D43" i="10"/>
  <c r="S22" i="17"/>
  <c r="S31" i="17" s="1"/>
  <c r="I70" i="22" s="1"/>
  <c r="H70" i="22"/>
  <c r="H82" i="22" s="1"/>
  <c r="O109" i="17"/>
  <c r="I35" i="22"/>
  <c r="I47" i="22" s="1"/>
  <c r="S217" i="18"/>
  <c r="S147" i="20"/>
  <c r="D53" i="14"/>
  <c r="D4" i="10"/>
  <c r="E23" i="5"/>
  <c r="E9" i="8"/>
  <c r="J9" i="8" s="1"/>
  <c r="K9" i="8" s="1"/>
  <c r="J34" i="10"/>
  <c r="D40" i="11"/>
  <c r="E37" i="15" s="1"/>
  <c r="D76" i="10"/>
  <c r="D7" i="7"/>
  <c r="D52" i="7" s="1"/>
  <c r="G32" i="15"/>
  <c r="D48" i="14"/>
  <c r="D5" i="14"/>
  <c r="D25" i="10"/>
  <c r="F33" i="15"/>
  <c r="F74" i="14"/>
  <c r="D21" i="9"/>
  <c r="D6" i="13"/>
  <c r="D21" i="13" s="1"/>
  <c r="J47" i="22" l="1"/>
  <c r="D20" i="22" s="1"/>
  <c r="G38" i="15"/>
  <c r="F45" i="9"/>
  <c r="F35" i="15" s="1"/>
  <c r="D45" i="9"/>
  <c r="E35" i="15" s="1"/>
  <c r="E3" i="8"/>
  <c r="D3" i="8" s="1"/>
  <c r="F40" i="15"/>
  <c r="F21" i="13"/>
  <c r="F39" i="15" s="1"/>
  <c r="K36" i="10"/>
  <c r="E33" i="15"/>
  <c r="G33" i="15" s="1"/>
  <c r="F66" i="5"/>
  <c r="F31" i="15" s="1"/>
  <c r="D46" i="4"/>
  <c r="E30" i="15" s="1"/>
  <c r="D15" i="1"/>
  <c r="J70" i="22"/>
  <c r="D23" i="5"/>
  <c r="J40" i="22"/>
  <c r="M40" i="22" s="1"/>
  <c r="S59" i="17"/>
  <c r="I76" i="22" s="1"/>
  <c r="J76" i="22" s="1"/>
  <c r="J45" i="22"/>
  <c r="M45" i="22" s="1"/>
  <c r="J37" i="22"/>
  <c r="M37" i="22" s="1"/>
  <c r="J36" i="22"/>
  <c r="M36" i="22" s="1"/>
  <c r="J43" i="22"/>
  <c r="M43" i="22" s="1"/>
  <c r="E39" i="15"/>
  <c r="D66" i="14"/>
  <c r="D74" i="14" s="1"/>
  <c r="F20" i="22" l="1"/>
  <c r="I82" i="22"/>
  <c r="J82" i="22" s="1"/>
  <c r="D21" i="22" s="1"/>
  <c r="F21" i="22" s="1"/>
  <c r="G21" i="22" s="1"/>
  <c r="S109" i="17"/>
  <c r="F17" i="8"/>
  <c r="F34" i="15" s="1"/>
  <c r="D17" i="8"/>
  <c r="E34" i="15" s="1"/>
  <c r="G35" i="15"/>
  <c r="G39" i="15"/>
  <c r="E30" i="10"/>
  <c r="D66" i="5"/>
  <c r="E31" i="15" s="1"/>
  <c r="G31" i="15" s="1"/>
  <c r="F46" i="4"/>
  <c r="F30" i="15" s="1"/>
  <c r="G30" i="15" s="1"/>
  <c r="D75" i="1"/>
  <c r="E29" i="15" s="1"/>
  <c r="J41" i="22"/>
  <c r="M41" i="22" s="1"/>
  <c r="J46" i="22"/>
  <c r="M46" i="22" s="1"/>
  <c r="E40" i="15"/>
  <c r="G40" i="15" s="1"/>
  <c r="F37" i="15"/>
  <c r="D29" i="22" l="1"/>
  <c r="G20" i="22"/>
  <c r="F29" i="22"/>
  <c r="G29" i="22" s="1"/>
  <c r="G34" i="15"/>
  <c r="F83" i="10"/>
  <c r="F36" i="15" s="1"/>
  <c r="D30" i="10"/>
  <c r="F75" i="1"/>
  <c r="F29" i="15" s="1"/>
  <c r="J35" i="22"/>
  <c r="M35" i="22" s="1"/>
  <c r="G37" i="15"/>
  <c r="D83" i="10" l="1"/>
  <c r="E36" i="15" s="1"/>
  <c r="G29" i="15"/>
  <c r="F41" i="15"/>
  <c r="J42" i="22"/>
  <c r="M42" i="22" s="1"/>
  <c r="M47" i="22"/>
  <c r="G36" i="15" l="1"/>
  <c r="E41" i="15"/>
  <c r="G41" i="15" s="1"/>
  <c r="B22" i="15" s="1"/>
  <c r="D22" i="15" s="1"/>
</calcChain>
</file>

<file path=xl/sharedStrings.xml><?xml version="1.0" encoding="utf-8"?>
<sst xmlns="http://schemas.openxmlformats.org/spreadsheetml/2006/main" count="3924" uniqueCount="1737">
  <si>
    <t>Introduction</t>
  </si>
  <si>
    <t>Acknowledgements</t>
  </si>
  <si>
    <t>Instructions</t>
  </si>
  <si>
    <t>To perform the SLIPTA assessment all the questions in all tabs should be completed:</t>
  </si>
  <si>
    <t>Set Audit Scope</t>
  </si>
  <si>
    <t>Yes</t>
  </si>
  <si>
    <t>Next step(s):</t>
  </si>
  <si>
    <t>No</t>
  </si>
  <si>
    <t>A. General Information</t>
  </si>
  <si>
    <t>Name of Assessor(s)</t>
  </si>
  <si>
    <t>Title &amp; organization of Assessor</t>
  </si>
  <si>
    <t>Name of laboratory being assessed</t>
  </si>
  <si>
    <t>Type of laboratory</t>
  </si>
  <si>
    <t>Level of laboratory</t>
  </si>
  <si>
    <t>How many hospitals and/or other health care facilities does the laboratory serve?</t>
  </si>
  <si>
    <t xml:space="preserve">Details of contact person at laboratory </t>
  </si>
  <si>
    <t>Name</t>
  </si>
  <si>
    <t>Position</t>
  </si>
  <si>
    <t>Qualification</t>
  </si>
  <si>
    <t>Email</t>
  </si>
  <si>
    <t>Phone</t>
  </si>
  <si>
    <t>Choose from drop-down menu --&gt;</t>
  </si>
  <si>
    <t>B. Technical Information</t>
  </si>
  <si>
    <t>G-A</t>
  </si>
  <si>
    <t xml:space="preserve">Functional </t>
  </si>
  <si>
    <t xml:space="preserve">Monitored </t>
  </si>
  <si>
    <t xml:space="preserve">Serviced </t>
  </si>
  <si>
    <t xml:space="preserve">Maintained </t>
  </si>
  <si>
    <t>&lt;-------</t>
  </si>
  <si>
    <t>N/A</t>
  </si>
  <si>
    <t>Thermometers</t>
  </si>
  <si>
    <t>Incubator (CO2)</t>
  </si>
  <si>
    <t>Refrigerator (2-8°C)</t>
  </si>
  <si>
    <t>Balance / scale</t>
  </si>
  <si>
    <t>Autoclave</t>
  </si>
  <si>
    <t>Biosafety Cabinet Class II</t>
  </si>
  <si>
    <t>Standard</t>
  </si>
  <si>
    <t>Section 1: Documents and records</t>
  </si>
  <si>
    <t>All generic requirements apply, see SLIPTA Section 1. In addition, assessors should review the following:</t>
  </si>
  <si>
    <t>Question no.</t>
  </si>
  <si>
    <t>Question</t>
  </si>
  <si>
    <t>Available score</t>
  </si>
  <si>
    <t>Answer</t>
  </si>
  <si>
    <t>Score</t>
  </si>
  <si>
    <t>Comments</t>
  </si>
  <si>
    <t>Related to SLIPTA question</t>
  </si>
  <si>
    <t>1.5</t>
  </si>
  <si>
    <t>Sub total</t>
  </si>
  <si>
    <t>Section 2: Management Reviews</t>
  </si>
  <si>
    <t>All generic requirements apply, see SLIPTA Section 2. In addition, assessors should review the following:</t>
  </si>
  <si>
    <t>2.2</t>
  </si>
  <si>
    <t>Section 4: Client Management &amp; Customer Service</t>
  </si>
  <si>
    <t>All generic requirements apply, see SLIPTA Section 4. In addition, assessors should review the following:</t>
  </si>
  <si>
    <t>Section 5: Equipment</t>
  </si>
  <si>
    <t>All generic requirements apply, see SLIPTA Section 5.</t>
  </si>
  <si>
    <t>5.3</t>
  </si>
  <si>
    <t>5.1</t>
  </si>
  <si>
    <t>5.11</t>
  </si>
  <si>
    <t>Section 6: Evaluation and Audits</t>
  </si>
  <si>
    <t>All generic requirements apply, see SLIPTA Section 6.</t>
  </si>
  <si>
    <t>Are audit recommendations and action plans followed up within the timeframe defined by the laboratory?</t>
  </si>
  <si>
    <t>Section 7: Purchasing &amp; Inventory</t>
  </si>
  <si>
    <t>All generic requirements apply, see SLIPTA Section 7. In addition, assessors should review the following:</t>
  </si>
  <si>
    <t>7.2</t>
  </si>
  <si>
    <t>7.8</t>
  </si>
  <si>
    <t>Section 8: Process Control</t>
  </si>
  <si>
    <t>All generic requirements apply, see SLIPTA Section 8. In addition, assessors should review the following:</t>
  </si>
  <si>
    <t>8.2 &amp; 8.3</t>
  </si>
  <si>
    <t>8.8</t>
  </si>
  <si>
    <t>7.4</t>
  </si>
  <si>
    <t>8.9</t>
  </si>
  <si>
    <t>Section 9: Information Management</t>
  </si>
  <si>
    <t>All generic requirements apply, see SLIPTA Section 9. In addition, assessors should review the following:</t>
  </si>
  <si>
    <t>Section 10: Identification of Nonconformities, Corrective and Preventive Actions</t>
  </si>
  <si>
    <t>All generic requirements apply, see SLIPTA Section 10.</t>
  </si>
  <si>
    <t>10.1</t>
  </si>
  <si>
    <t>10.2</t>
  </si>
  <si>
    <t>Section 11: Occurrence/Incident Management &amp; Process Improvement</t>
  </si>
  <si>
    <t>All generic requirements apply, see SLIPTA Section 11. In addition, assessors should review the following:</t>
  </si>
  <si>
    <t>Section 12: Facilities and Biosafety</t>
  </si>
  <si>
    <t>All generic requirements apply, see SLIPTA Section 12. In addition, assessors should review the following:</t>
  </si>
  <si>
    <t>12.16</t>
  </si>
  <si>
    <t>Gloves</t>
  </si>
  <si>
    <t>12.4</t>
  </si>
  <si>
    <t>Totals</t>
  </si>
  <si>
    <t>Partial</t>
  </si>
  <si>
    <t>Public</t>
  </si>
  <si>
    <t>Private</t>
  </si>
  <si>
    <t>Academic</t>
  </si>
  <si>
    <t>NGO</t>
  </si>
  <si>
    <t>National</t>
  </si>
  <si>
    <t>Reference</t>
  </si>
  <si>
    <t>Provincial</t>
  </si>
  <si>
    <t>District</t>
  </si>
  <si>
    <t>Zonal</t>
  </si>
  <si>
    <t>Field</t>
  </si>
  <si>
    <t>Other</t>
  </si>
  <si>
    <t>Q1</t>
  </si>
  <si>
    <t>Q2</t>
  </si>
  <si>
    <t>Q3</t>
  </si>
  <si>
    <t>Q4</t>
  </si>
  <si>
    <t>Does the laboratory have documentation covering the following processes?</t>
  </si>
  <si>
    <t xml:space="preserve">See ISO15189:2012 Clause 5.5.3 for minimum requirements for a technical Standard Operating Procedure (SOP) </t>
  </si>
  <si>
    <t>Are the following processes documented?</t>
  </si>
  <si>
    <t>Section 3: Organization &amp; Personnel</t>
  </si>
  <si>
    <t>4.1</t>
  </si>
  <si>
    <t>8.5</t>
  </si>
  <si>
    <t>Does the laboratory:</t>
  </si>
  <si>
    <t>8.10</t>
  </si>
  <si>
    <t>8.7</t>
  </si>
  <si>
    <t>5.9</t>
  </si>
  <si>
    <t>9.9</t>
  </si>
  <si>
    <t>8.14</t>
  </si>
  <si>
    <t>Did the laboratory pass the last 3 rounds of interlaboratory comparison or PT program testing?</t>
  </si>
  <si>
    <t>12.18</t>
  </si>
  <si>
    <t>Previous Audit Information</t>
  </si>
  <si>
    <t>Baseline Audit</t>
  </si>
  <si>
    <t>Audit 1</t>
  </si>
  <si>
    <t>Audit 2</t>
  </si>
  <si>
    <t>Audit 3</t>
  </si>
  <si>
    <t>Date of previous audit</t>
  </si>
  <si>
    <t>Please provide values for each section</t>
  </si>
  <si>
    <t>Percentage</t>
  </si>
  <si>
    <t>1. Documents &amp; Records</t>
  </si>
  <si>
    <t>2. Management Reviews</t>
  </si>
  <si>
    <t>3. Organization &amp; Personnel</t>
  </si>
  <si>
    <t>4. Client Management &amp; Customer Service</t>
  </si>
  <si>
    <t>5. Equipment</t>
  </si>
  <si>
    <t>6. Internal Audit</t>
  </si>
  <si>
    <t>7. Purchasing &amp; Inventory</t>
  </si>
  <si>
    <t>8. Process Control, IQA and EQA</t>
  </si>
  <si>
    <t>9. Information Management</t>
  </si>
  <si>
    <t>10. Corrective Action</t>
  </si>
  <si>
    <t>11. Occurrence Management &amp; Process Improvement</t>
  </si>
  <si>
    <t>12. Facilities &amp; Safety</t>
  </si>
  <si>
    <t>Prior SLIPTA audit status</t>
  </si>
  <si>
    <t>Prior audit star rating</t>
  </si>
  <si>
    <t>Overall</t>
  </si>
  <si>
    <t>LABORATORY DETAILS</t>
  </si>
  <si>
    <t>Laboratory name:</t>
  </si>
  <si>
    <t>Laboratory number:</t>
  </si>
  <si>
    <t>Laboratory address:</t>
  </si>
  <si>
    <t>Laboratory telephone number:</t>
  </si>
  <si>
    <t>Laboratory fax number:</t>
  </si>
  <si>
    <t>Laboratory email:</t>
  </si>
  <si>
    <t>Laboratory level:</t>
  </si>
  <si>
    <t>Laboratory type:</t>
  </si>
  <si>
    <t>Head of laboratory:</t>
  </si>
  <si>
    <t>Telephone number:</t>
  </si>
  <si>
    <t>AUDIT DETAILS</t>
  </si>
  <si>
    <t>Audit carried out by:</t>
  </si>
  <si>
    <t>Audit date:</t>
  </si>
  <si>
    <t>Average</t>
  </si>
  <si>
    <t>Percentage score</t>
  </si>
  <si>
    <t>Current audit:</t>
  </si>
  <si>
    <t>Select previous audit</t>
  </si>
  <si>
    <t>&lt;-- Select the dropdown if previous audit data was entered</t>
  </si>
  <si>
    <t>Section</t>
  </si>
  <si>
    <t>Total points possible</t>
  </si>
  <si>
    <t>Current Audit</t>
  </si>
  <si>
    <t>Previous audit</t>
  </si>
  <si>
    <t>Change in score since previous audit</t>
  </si>
  <si>
    <t>Date:</t>
  </si>
  <si>
    <t>Current audit score</t>
  </si>
  <si>
    <t>Previous audit score</t>
  </si>
  <si>
    <t>1. Documents and Records</t>
  </si>
  <si>
    <t>3. Organization and Personnel</t>
  </si>
  <si>
    <t>4. Client Management and Customer Service</t>
  </si>
  <si>
    <t>6. Evaluation and Audits</t>
  </si>
  <si>
    <t>7. Purchasing and Inventory</t>
  </si>
  <si>
    <t>8. Process Control and Internal and External Quality Assessment</t>
  </si>
  <si>
    <t>11. Occurrence Management and Process Improvement</t>
  </si>
  <si>
    <t>12. Facilities and Safety</t>
  </si>
  <si>
    <t>S1</t>
  </si>
  <si>
    <t>Baseline audit</t>
  </si>
  <si>
    <t>S2</t>
  </si>
  <si>
    <t>S3</t>
  </si>
  <si>
    <t>S4</t>
  </si>
  <si>
    <t>S5</t>
  </si>
  <si>
    <t>6. Evaluation &amp; Audits</t>
  </si>
  <si>
    <t>S6</t>
  </si>
  <si>
    <t>S7</t>
  </si>
  <si>
    <t>8. Process Control, IQA &amp; EQA</t>
  </si>
  <si>
    <t>S8</t>
  </si>
  <si>
    <t>S9</t>
  </si>
  <si>
    <t>S10</t>
  </si>
  <si>
    <t>S11</t>
  </si>
  <si>
    <t>S12</t>
  </si>
  <si>
    <t>SLIPTA Summary Report</t>
  </si>
  <si>
    <t>OVERALL AUDIT SCORE</t>
  </si>
  <si>
    <t>Star rating</t>
  </si>
  <si>
    <t>DETAILED AUDIT SCORE</t>
  </si>
  <si>
    <t>Total</t>
  </si>
  <si>
    <t>13. AMR Technical proficiency</t>
  </si>
  <si>
    <t>S13</t>
  </si>
  <si>
    <t>SLIPTA Laboratory Profile</t>
  </si>
  <si>
    <t xml:space="preserve">National </t>
  </si>
  <si>
    <t>Site Information</t>
  </si>
  <si>
    <t>Hospital</t>
  </si>
  <si>
    <t>If other, please specify:</t>
  </si>
  <si>
    <t>Research</t>
  </si>
  <si>
    <t>Head of Laboratory:</t>
  </si>
  <si>
    <t>Non-hospital Outpatient Clinic</t>
  </si>
  <si>
    <t>Telephone (Head of Laboratory):</t>
  </si>
  <si>
    <t>Other (please specify)</t>
  </si>
  <si>
    <t>Staff details</t>
  </si>
  <si>
    <t>Number of degree holding staff:</t>
  </si>
  <si>
    <t>Is this adequate?</t>
  </si>
  <si>
    <t>Number of diploma holding staff:</t>
  </si>
  <si>
    <t>Insufficient Data</t>
  </si>
  <si>
    <t>Number of certificate holding staff:</t>
  </si>
  <si>
    <t>Number of data clerks:</t>
  </si>
  <si>
    <t>Number of phlebotomists:</t>
  </si>
  <si>
    <t>Number of cleaners</t>
  </si>
  <si>
    <t>Is the cleaner(s) dedicate to the laboratory only?</t>
  </si>
  <si>
    <t>Has the cleaner(s) been trained in safe waste handling?</t>
  </si>
  <si>
    <t>Number of drivers</t>
  </si>
  <si>
    <t>Is the driver(s) dedicate to the laboratory only?</t>
  </si>
  <si>
    <t>Has the driver(s) been trained in biosafety?</t>
  </si>
  <si>
    <t>Number of other staff (specify positions below)</t>
  </si>
  <si>
    <t>0 stars</t>
  </si>
  <si>
    <t>1 star</t>
  </si>
  <si>
    <t>2 stars</t>
  </si>
  <si>
    <t>Supplemental details</t>
  </si>
  <si>
    <t>3 stars</t>
  </si>
  <si>
    <t>Does the laboratory have sufficient space, equipment, supplies, personnel, infrastructure, etc. to execute the correct and timely performance of each test and maintain the quality management system?</t>
  </si>
  <si>
    <t>4 stars</t>
  </si>
  <si>
    <t>Sufficient Space</t>
  </si>
  <si>
    <t>5 stars</t>
  </si>
  <si>
    <t>Equipment</t>
  </si>
  <si>
    <t>Supplies</t>
  </si>
  <si>
    <t>Personnel</t>
  </si>
  <si>
    <t>Infrastucture</t>
  </si>
  <si>
    <t>Other (enter comments below)</t>
  </si>
  <si>
    <t>Section 1 - Documents and Records</t>
  </si>
  <si>
    <t>Available Score</t>
  </si>
  <si>
    <t>1.1</t>
  </si>
  <si>
    <r>
      <rPr>
        <b/>
        <u/>
        <sz val="10"/>
        <rFont val="Calibri"/>
        <family val="2"/>
        <scheme val="minor"/>
      </rPr>
      <t>Legal Entity</t>
    </r>
    <r>
      <rPr>
        <b/>
        <sz val="10"/>
        <rFont val="Calibri"/>
        <family val="2"/>
        <scheme val="minor"/>
      </rPr>
      <t xml:space="preserve">
</t>
    </r>
    <r>
      <rPr>
        <sz val="10"/>
        <rFont val="Calibri"/>
        <family val="2"/>
        <scheme val="minor"/>
      </rPr>
      <t>Does the laboratory have documentation stating its legal identity?</t>
    </r>
  </si>
  <si>
    <r>
      <rPr>
        <b/>
        <sz val="8"/>
        <color theme="1"/>
        <rFont val="Calibri"/>
        <family val="2"/>
        <scheme val="minor"/>
      </rPr>
      <t>ISO15189:2012 Clause 4.1.1.2</t>
    </r>
    <r>
      <rPr>
        <sz val="8"/>
        <color theme="1"/>
        <rFont val="Calibri"/>
        <family val="2"/>
        <scheme val="minor"/>
      </rPr>
      <t xml:space="preserve">
The laboratory or the organization of which the laboratory is a part shall be an entity that can be held legally responsible for its activities. 
Note: Documentation could be in the form of a National Act, Company registration certificate, License number or Practice number.</t>
    </r>
  </si>
  <si>
    <t>1.2</t>
  </si>
  <si>
    <r>
      <rPr>
        <b/>
        <u/>
        <sz val="10"/>
        <color theme="1"/>
        <rFont val="Calibri"/>
        <family val="2"/>
        <scheme val="minor"/>
      </rPr>
      <t>Laboratory Quality Manual</t>
    </r>
    <r>
      <rPr>
        <b/>
        <sz val="10"/>
        <color theme="1"/>
        <rFont val="Calibri"/>
        <family val="2"/>
        <scheme val="minor"/>
      </rPr>
      <t xml:space="preserve">
</t>
    </r>
    <r>
      <rPr>
        <sz val="10"/>
        <color theme="1"/>
        <rFont val="Calibri"/>
        <family val="2"/>
        <scheme val="minor"/>
      </rPr>
      <t>Is there a current laboratory quality manual composed of the quality management system’s policies and procedures; has the manual content been communicated to staff, and is the manual understood and implemented by all staff?</t>
    </r>
  </si>
  <si>
    <r>
      <rPr>
        <b/>
        <sz val="8"/>
        <color theme="1"/>
        <rFont val="Calibri"/>
        <family val="2"/>
        <scheme val="minor"/>
      </rPr>
      <t xml:space="preserve">ISO15189:2012 Clause 4.1.2.3 and 4.2.2.2 and 4.3
</t>
    </r>
    <r>
      <rPr>
        <sz val="8"/>
        <color theme="1"/>
        <rFont val="Calibri"/>
        <family val="2"/>
        <scheme val="minor"/>
      </rPr>
      <t>Note: A quality manual must be available that summarizes the laboratory’s quality management system, which includes policies that address all areas of the laboratory service, and identifies the goals and objectives of the quality management system. The quality manual must include policies and make reference to processes and procedures for all areas of the laboratory service and must address all the clauses of ISO15189:2012.</t>
    </r>
  </si>
  <si>
    <t xml:space="preserve">Does the quality manual includes the following elements: </t>
  </si>
  <si>
    <t>a) Quality policy statement that includes scope of service, standard of service, objectives of the quality management system, and management commitment to compliance</t>
  </si>
  <si>
    <t>b) Documented policies for the quality management system that meet the requirements of ISO15189:2012
(Refer to Question 1.5 of this checklist for list of policies required)</t>
  </si>
  <si>
    <t>c) Description of the quality management system and the structure of its documentation</t>
  </si>
  <si>
    <t>d) Reference to supporting procedures (SOPs), including managerial and technical procedures</t>
  </si>
  <si>
    <t>e) Description of the roles and responsibilities of the laboratory director, or laboratory manager, quality manager, and other key personnel (laboratory to define its key personnel) responsible for ensuring compliance</t>
  </si>
  <si>
    <t>f) Records of review and approval of the quality manual by authorized personnel</t>
  </si>
  <si>
    <t>g) Records to show that the quality manual was communicated to and understood by the lab personnel</t>
  </si>
  <si>
    <t>1.3</t>
  </si>
  <si>
    <r>
      <rPr>
        <b/>
        <u/>
        <sz val="10"/>
        <color theme="1"/>
        <rFont val="Calibri"/>
        <family val="2"/>
        <scheme val="minor"/>
      </rPr>
      <t>Document and Information Control System</t>
    </r>
    <r>
      <rPr>
        <b/>
        <sz val="10"/>
        <color theme="1"/>
        <rFont val="Calibri"/>
        <family val="2"/>
        <scheme val="minor"/>
      </rPr>
      <t xml:space="preserve">
</t>
    </r>
    <r>
      <rPr>
        <sz val="10"/>
        <color theme="1"/>
        <rFont val="Calibri"/>
        <family val="2"/>
        <scheme val="minor"/>
      </rPr>
      <t>Does the laboratory have a system in place to control all documents and information (from internal and external sources)?</t>
    </r>
  </si>
  <si>
    <r>
      <rPr>
        <b/>
        <sz val="8"/>
        <color theme="1"/>
        <rFont val="Calibri"/>
        <family val="2"/>
        <scheme val="minor"/>
      </rPr>
      <t>ISO15189:2012 Clause 4.3</t>
    </r>
    <r>
      <rPr>
        <sz val="8"/>
        <color theme="1"/>
        <rFont val="Calibri"/>
        <family val="2"/>
        <scheme val="minor"/>
      </rPr>
      <t xml:space="preserve"> 
Note: There must be a procedure on document control. A document control system must be in place to ensure that records and all documents (internal and external) are current, read and understood by personnel, approved by authorized persons, reviewed periodically and revised as required. Documents must be uniquely identified to include title, page numbers, and authority of issue, document number, versions, effective date, and author. Example of external documents includes regulations, standards, guidelines, equipment user manuals, package inserts, text books.</t>
    </r>
  </si>
  <si>
    <t>1.4</t>
  </si>
  <si>
    <r>
      <rPr>
        <b/>
        <u/>
        <sz val="10"/>
        <color theme="1"/>
        <rFont val="Calibri"/>
        <family val="2"/>
        <scheme val="minor"/>
      </rPr>
      <t>Document and Records</t>
    </r>
    <r>
      <rPr>
        <b/>
        <sz val="10"/>
        <color theme="1"/>
        <rFont val="Calibri"/>
        <family val="2"/>
        <scheme val="minor"/>
      </rPr>
      <t xml:space="preserve">
</t>
    </r>
    <r>
      <rPr>
        <sz val="10"/>
        <color theme="1"/>
        <rFont val="Calibri"/>
        <family val="2"/>
        <scheme val="minor"/>
      </rPr>
      <t>Is there a list that details all documents used in the quality management system indicating their editions and distribution?</t>
    </r>
  </si>
  <si>
    <r>
      <rPr>
        <b/>
        <sz val="8"/>
        <color theme="1"/>
        <rFont val="Calibri"/>
        <family val="2"/>
        <scheme val="minor"/>
      </rPr>
      <t xml:space="preserve">ISO15189:2012 Clause 4.3
</t>
    </r>
    <r>
      <rPr>
        <sz val="8"/>
        <color theme="1"/>
        <rFont val="Calibri"/>
        <family val="2"/>
        <scheme val="minor"/>
      </rPr>
      <t>Note: Documents to be included on the list include Manuals, Procedures, and Processes. Work instructions. Forms, external documents.. The list could be in the form of a document master index, document log or document register. “Edition” can be regarded as synonymous with “revision or version” number for the documents.</t>
    </r>
  </si>
  <si>
    <r>
      <rPr>
        <b/>
        <u/>
        <sz val="10"/>
        <color theme="1"/>
        <rFont val="Calibri"/>
        <family val="2"/>
        <scheme val="minor"/>
      </rPr>
      <t>Laboratory Policies and Standard Operating Procedures</t>
    </r>
    <r>
      <rPr>
        <b/>
        <sz val="10"/>
        <color theme="1"/>
        <rFont val="Calibri"/>
        <family val="2"/>
        <scheme val="minor"/>
      </rPr>
      <t xml:space="preserve">
</t>
    </r>
    <r>
      <rPr>
        <sz val="10"/>
        <color theme="1"/>
        <rFont val="Calibri"/>
        <family val="2"/>
        <scheme val="minor"/>
      </rPr>
      <t>Are policies and/or standard operating procedures (SOPs) for laboratory functions, technical and managerial procedures current, available and approved by authorized personnel?</t>
    </r>
  </si>
  <si>
    <r>
      <rPr>
        <b/>
        <sz val="8"/>
        <color theme="1"/>
        <rFont val="Calibri"/>
        <family val="2"/>
        <scheme val="minor"/>
      </rPr>
      <t xml:space="preserve">ISO15189:2012 Clause 4.3 and 5.5
</t>
    </r>
    <r>
      <rPr>
        <sz val="8"/>
        <color theme="1"/>
        <rFont val="Calibri"/>
        <family val="2"/>
        <scheme val="minor"/>
      </rPr>
      <t>Note: The laboratory must define who is authorized to approve documents for its intended use. The approver should not be the author but can be the reviewer.</t>
    </r>
  </si>
  <si>
    <t xml:space="preserve">Has the laboratory defined Policies and/or SOPs that address the following: </t>
  </si>
  <si>
    <r>
      <rPr>
        <b/>
        <u/>
        <sz val="10"/>
        <color theme="1"/>
        <rFont val="Calibri"/>
        <family val="2"/>
        <scheme val="minor"/>
      </rPr>
      <t>Ethical conduct</t>
    </r>
    <r>
      <rPr>
        <sz val="10"/>
        <color theme="1"/>
        <rFont val="Calibri"/>
        <family val="2"/>
        <scheme val="minor"/>
      </rPr>
      <t xml:space="preserve">
How the laboratory will: 
1) minimize activities that would diminish confidence in the laboratory's competence, impartiality, and judgment; 
2) perform work within relevant legal requirements; 
3) ensure confidentiality; 
4) handle human samples, tissues or their remains as per regulations; 
5) identify and avoid potential conflicts of interest and commercial, financial, political or other pressures that may affect the quality and integrity of operations?</t>
    </r>
  </si>
  <si>
    <r>
      <rPr>
        <b/>
        <sz val="8"/>
        <color theme="1"/>
        <rFont val="Calibri"/>
        <family val="2"/>
        <scheme val="minor"/>
      </rPr>
      <t xml:space="preserve">ISO15189:2012 Clause 4.1.1.3
</t>
    </r>
    <r>
      <rPr>
        <sz val="8"/>
        <color theme="1"/>
        <rFont val="Calibri"/>
        <family val="2"/>
        <scheme val="minor"/>
      </rPr>
      <t>Note: Laboratories shall uphold the principle that the welfare and interest of the patient are paramount and patients should be treated fairly and without discrimination</t>
    </r>
  </si>
  <si>
    <r>
      <rPr>
        <b/>
        <u/>
        <sz val="10"/>
        <color theme="1"/>
        <rFont val="Calibri"/>
        <family val="2"/>
        <scheme val="minor"/>
      </rPr>
      <t>Document Control</t>
    </r>
    <r>
      <rPr>
        <sz val="10"/>
        <color theme="1"/>
        <rFont val="Calibri"/>
        <family val="2"/>
        <scheme val="minor"/>
      </rPr>
      <t xml:space="preserve">
How the laboratory will: 
1) control all internal and external documents; 
2) create documents; 
3) identify documents; 
4) review documents; 
5) approve documents; 
6) capture current versions and their distribution by means of a list; 
7) handle amendments; 
8) identify changes; 
9) handle obsolete documents; 
10) retain documents; 
11) prevent the unintended use of any obsolete document; 
12) ensure safe disposal of documents?</t>
    </r>
  </si>
  <si>
    <r>
      <rPr>
        <b/>
        <sz val="8"/>
        <color theme="1"/>
        <rFont val="Calibri"/>
        <family val="2"/>
        <scheme val="minor"/>
      </rPr>
      <t>ISO15189:2012 Clause 4.3 and 4.13</t>
    </r>
    <r>
      <rPr>
        <b/>
        <u/>
        <sz val="8"/>
        <color theme="1"/>
        <rFont val="Calibri"/>
        <family val="2"/>
        <scheme val="minor"/>
      </rPr>
      <t xml:space="preserve">
</t>
    </r>
    <r>
      <rPr>
        <sz val="8"/>
        <color theme="1"/>
        <rFont val="Calibri"/>
        <family val="2"/>
        <scheme val="minor"/>
      </rPr>
      <t>Note: Documents that should be considered for document control are those that may vary based on changes in versions or time. Examples include policy statements, instructions for use, flow charts, procedures, specifications, forms, calibration tables, biological reference intervals and their origins, charts, posters, notices, memoranda, software documentation, drawings, plans, agreements, and documents of external origin such as regulations, standards and text books from which examination procedures are taken.</t>
    </r>
  </si>
  <si>
    <r>
      <rPr>
        <b/>
        <u/>
        <sz val="10"/>
        <color theme="1"/>
        <rFont val="Calibri"/>
        <family val="2"/>
        <scheme val="minor"/>
      </rPr>
      <t xml:space="preserve">Control of Records
</t>
    </r>
    <r>
      <rPr>
        <sz val="10"/>
        <color theme="1"/>
        <rFont val="Calibri"/>
        <family val="2"/>
        <scheme val="minor"/>
      </rPr>
      <t>How the laboratory will: 
1) identify; 
2) collect; 
3) index; 
4) access; 
5) store; 
6) maintain; 
7) amends; 
8) dispose of safely; 
9) define the retention period for the identified records?</t>
    </r>
  </si>
  <si>
    <r>
      <rPr>
        <b/>
        <sz val="8"/>
        <color theme="1"/>
        <rFont val="Calibri"/>
        <family val="2"/>
        <scheme val="minor"/>
      </rPr>
      <t>ISO15189 :2012 Clause 4.13</t>
    </r>
    <r>
      <rPr>
        <sz val="8"/>
        <color theme="1"/>
        <rFont val="Calibri"/>
        <family val="2"/>
        <scheme val="minor"/>
      </rPr>
      <t xml:space="preserve"> 
Note: Records can be in any form or type of medium providing they are readily accessible and protected from unauthorized alterations. Legal liability concerns regarding certain types of procedures (e.g. histology examinations, genetic examinations, pediatric examinations) may require the retention of certain records for much longer periods than for other records. For some records, especially those stored electronically, the safest storage may be on secure media and an offsite location. Type of records will include but not be limited to quality records, technical records, personnel records, test request and results records,</t>
    </r>
  </si>
  <si>
    <r>
      <rPr>
        <b/>
        <u/>
        <sz val="10"/>
        <color theme="1"/>
        <rFont val="Calibri"/>
        <family val="2"/>
        <scheme val="minor"/>
      </rPr>
      <t xml:space="preserve">Communication (internal and external)
</t>
    </r>
    <r>
      <rPr>
        <sz val="10"/>
        <color theme="1"/>
        <rFont val="Calibri"/>
        <family val="2"/>
        <scheme val="minor"/>
      </rPr>
      <t>How the laboratory will: 
1) ensure effective communication with staff and users of the laboratory; 
2) handle staff suggestions for improvement; 
3) communicate with stakeholders on the effectiveness of the quality management system across all processes; 
4) capture records of all communications; 
5) retain and maintain all records of communication, requests, inquiries, verbal discussions and requests for additional examinations, meeting agendas, and meeting minutes)?</t>
    </r>
  </si>
  <si>
    <r>
      <rPr>
        <b/>
        <sz val="8"/>
        <color theme="1"/>
        <rFont val="Calibri"/>
        <family val="2"/>
        <scheme val="minor"/>
      </rPr>
      <t>ISO15189:2012 Clause 4.1.2.6 and 4.14</t>
    </r>
    <r>
      <rPr>
        <sz val="8"/>
        <color theme="1"/>
        <rFont val="Calibri"/>
        <family val="2"/>
        <scheme val="minor"/>
      </rPr>
      <t xml:space="preserve"> 
Note: Laboratory management must ensure that appropriate communication processes are established between the laboratory and its stakeholders and that communication takes place regarding the effectiveness of the laboratory’s pre-examination, examination and post-examination processes and quality management system.</t>
    </r>
  </si>
  <si>
    <r>
      <rPr>
        <b/>
        <u/>
        <sz val="10"/>
        <color theme="1"/>
        <rFont val="Calibri"/>
        <family val="2"/>
        <scheme val="minor"/>
      </rPr>
      <t xml:space="preserve">Service Agreements
</t>
    </r>
    <r>
      <rPr>
        <sz val="10"/>
        <color theme="1"/>
        <rFont val="Calibri"/>
        <family val="2"/>
        <scheme val="minor"/>
      </rPr>
      <t>How the laboratory will: 
1) establish service agreements; 
2) review service agreements; 
3) handle walk in patients (if applicable); 
4) inform customers and users of any changes that affect the results of the requisition stated on the service agreement; 
5) communicate to the requester of any work that has been referred; 
6) retain records of communication?</t>
    </r>
  </si>
  <si>
    <r>
      <rPr>
        <b/>
        <sz val="8"/>
        <color theme="1"/>
        <rFont val="Calibri"/>
        <family val="2"/>
        <scheme val="minor"/>
      </rPr>
      <t>ISO15189:2012 Clause 4.4.1 and 5.4</t>
    </r>
    <r>
      <rPr>
        <sz val="8"/>
        <color theme="1"/>
        <rFont val="Calibri"/>
        <family val="2"/>
        <scheme val="minor"/>
      </rPr>
      <t xml:space="preserve"> 
Notes: By accepting a requisition form from an authorized requester, the laboratory is considered to have entered into a service agreement. Customers and users may include clinicians, health care organizations, third party payment organizations or agencies, pharmaceutical companies, and patients.</t>
    </r>
  </si>
  <si>
    <r>
      <rPr>
        <b/>
        <u/>
        <sz val="10"/>
        <color theme="1"/>
        <rFont val="Calibri"/>
        <family val="2"/>
        <scheme val="minor"/>
      </rPr>
      <t xml:space="preserve">Examination by Referral Laboratories and Consultants
</t>
    </r>
    <r>
      <rPr>
        <sz val="10"/>
        <color theme="1"/>
        <rFont val="Calibri"/>
        <family val="2"/>
        <scheme val="minor"/>
      </rPr>
      <t>How the laboratory will: 
1) select referral laboratories and consultants who provide opinions as well as interpretations; 
2) evaluate and monitor the performance of referral laboratories and consultants who provide opinions as well as interpretations; 
3) maintain a list of approved referral laboratories and consultants; 
4) maintain a records of referred samples; 
5) tracking of referred samples and their results; 
6) report results from referral labs; 
7) package and transport referred samples; 
8) record communication of results from referral laboratories and consultants?</t>
    </r>
  </si>
  <si>
    <r>
      <rPr>
        <b/>
        <sz val="8"/>
        <color theme="1"/>
        <rFont val="Calibri"/>
        <family val="2"/>
        <scheme val="minor"/>
      </rPr>
      <t>ISO15189:2012 Clause 4.5 and 5.8 and 4.13</t>
    </r>
    <r>
      <rPr>
        <sz val="8"/>
        <color theme="1"/>
        <rFont val="Calibri"/>
        <family val="2"/>
        <scheme val="minor"/>
      </rPr>
      <t xml:space="preserve"> 
Note: The laboratory must have a documented procedure for selecting and evaluating referral laboratories and consultants who provide opinions as well as interpretation for complex testing in any discipline.</t>
    </r>
  </si>
  <si>
    <r>
      <rPr>
        <b/>
        <u/>
        <sz val="10"/>
        <color theme="1"/>
        <rFont val="Calibri"/>
        <family val="2"/>
        <scheme val="minor"/>
      </rPr>
      <t xml:space="preserve">External Services and Suppliers
</t>
    </r>
    <r>
      <rPr>
        <sz val="10"/>
        <color theme="1"/>
        <rFont val="Calibri"/>
        <family val="2"/>
        <scheme val="minor"/>
      </rPr>
      <t>How the laboratory will: 
1) select external purchases and services; 
2) establish its selection criteria, including acceptance and rejection criteria; 
3) approve and maintain its approved suppliers list; 
4) define the requirements of its purchase supplies and services; 
5) review and monitor the performance of its approved suppliers; 
6) establish frequency of reviews?</t>
    </r>
  </si>
  <si>
    <r>
      <rPr>
        <b/>
        <sz val="8"/>
        <color theme="1"/>
        <rFont val="Calibri"/>
        <family val="2"/>
        <scheme val="minor"/>
      </rPr>
      <t>ISO15189:2012 Clause 4.6 and 5.3</t>
    </r>
    <r>
      <rPr>
        <sz val="8"/>
        <color theme="1"/>
        <rFont val="Calibri"/>
        <family val="2"/>
        <scheme val="minor"/>
      </rPr>
      <t xml:space="preserve"> 
Note: The laboratory must have a documented procedure for the selection and purchasing of external services, equipment, reagents and consumable supplies that affect the quality of its service.</t>
    </r>
  </si>
  <si>
    <r>
      <rPr>
        <b/>
        <u/>
        <sz val="10"/>
        <color theme="1"/>
        <rFont val="Calibri"/>
        <family val="2"/>
        <scheme val="minor"/>
      </rPr>
      <t xml:space="preserve">Purchasing and Inventory Control
</t>
    </r>
    <r>
      <rPr>
        <sz val="10"/>
        <color theme="1"/>
        <rFont val="Calibri"/>
        <family val="2"/>
        <scheme val="minor"/>
      </rPr>
      <t>How the laboratory will: 
1) request, order and receive supplies; 
2) establish acceptance/rejection criteria for purchased items; 
3) store purchased supplies; 
4) control their inventory; 
5) monitor and handle expired consumables?</t>
    </r>
  </si>
  <si>
    <r>
      <rPr>
        <b/>
        <sz val="8"/>
        <color theme="1"/>
        <rFont val="Calibri"/>
        <family val="2"/>
        <scheme val="minor"/>
      </rPr>
      <t>ISO15189 :2012 Clause 4.6 and 5.3.2</t>
    </r>
    <r>
      <rPr>
        <sz val="8"/>
        <color theme="1"/>
        <rFont val="Calibri"/>
        <family val="2"/>
        <scheme val="minor"/>
      </rPr>
      <t xml:space="preserve"> 
Note: The laboratory shall have a documented procedure for the reception, storage, acceptance testing and inventory management of reagents and consumables.</t>
    </r>
  </si>
  <si>
    <r>
      <rPr>
        <b/>
        <u/>
        <sz val="10"/>
        <color theme="1"/>
        <rFont val="Calibri"/>
        <family val="2"/>
        <scheme val="minor"/>
      </rPr>
      <t>Advisory Services</t>
    </r>
    <r>
      <rPr>
        <sz val="10"/>
        <color theme="1"/>
        <rFont val="Calibri"/>
        <family val="2"/>
        <scheme val="minor"/>
      </rPr>
      <t xml:space="preserve">
How the laboratory will: 
1) advise on the choice of examinations it offers; 
2) communicate its advisory services to its users; 
3) advise on clinical indications and limitations of examination procedures; 
4) advise on the frequency of examination; 
5 ) provide individual clinical case advice; 
6) advise on interpretation of results; 
7) promote the effective utilization of laboratory services; 
8) provide consultation on scientific and logistic matters; 
9) advise on the required type of sample and volume for testing?</t>
    </r>
  </si>
  <si>
    <r>
      <rPr>
        <b/>
        <sz val="8"/>
        <color theme="1"/>
        <rFont val="Calibri"/>
        <family val="2"/>
        <scheme val="minor"/>
      </rPr>
      <t>ISO15189:2012 Clause 4.7</t>
    </r>
    <r>
      <rPr>
        <sz val="8"/>
        <color theme="1"/>
        <rFont val="Calibri"/>
        <family val="2"/>
        <scheme val="minor"/>
      </rPr>
      <t xml:space="preserve"> 
Note: The laboratory must have a system in place for providing advise to its users.</t>
    </r>
  </si>
  <si>
    <r>
      <rPr>
        <b/>
        <u/>
        <sz val="10"/>
        <color theme="1"/>
        <rFont val="Calibri"/>
        <family val="2"/>
        <scheme val="minor"/>
      </rPr>
      <t>Resolution of Complaints and Feedback</t>
    </r>
    <r>
      <rPr>
        <sz val="10"/>
        <color theme="1"/>
        <rFont val="Calibri"/>
        <family val="2"/>
        <scheme val="minor"/>
      </rPr>
      <t xml:space="preserve">
How the laboratory will: 
1) manage complaints received from clinicians, patients, laboratory staff or other parties; 
2) collect, receive and handle feedback received from clinicians, patients, laboratory staff or other parties; 
3) keep records of all complaints, the investigations and actions taken, 
4) determine the timeframe for closure and feedback to the complainant; 
5) monitor effectiveness of corrective and preventative actions taken on complaints and feedback?</t>
    </r>
  </si>
  <si>
    <r>
      <rPr>
        <b/>
        <sz val="8"/>
        <color theme="1"/>
        <rFont val="Calibri"/>
        <family val="2"/>
        <scheme val="minor"/>
      </rPr>
      <t>ISO15189:2012 Clause 4.8 and 4.10</t>
    </r>
    <r>
      <rPr>
        <sz val="8"/>
        <color theme="1"/>
        <rFont val="Calibri"/>
        <family val="2"/>
        <scheme val="minor"/>
      </rPr>
      <t xml:space="preserve"> 
Note: The laboratory must have a documented procedure for the management of complaints or other feedback received from clinicians, patients, laboratory staff or other parties. Records shall be maintained of all complaints and their investigation and the action taken</t>
    </r>
  </si>
  <si>
    <r>
      <rPr>
        <b/>
        <u/>
        <sz val="10"/>
        <color theme="1"/>
        <rFont val="Calibri"/>
        <family val="2"/>
        <scheme val="minor"/>
      </rPr>
      <t xml:space="preserve">Identification and Control of Nonconformities (NC)
</t>
    </r>
    <r>
      <rPr>
        <sz val="10"/>
        <color theme="1"/>
        <rFont val="Calibri"/>
        <family val="2"/>
        <scheme val="minor"/>
      </rPr>
      <t>How the laboratory will: 
1) identify types of nonconformities in any aspect of the quality management system from pre, analytic and post analytic; 
2) record NCs (how and where); 
3) assign who is responsible for resolving the NC; 
4) determine time frame for resolving NCs;
5) halt examinations (by an authorized person); 
6) ensure the recall of released results of nonconforming or potentially nonconforming examinations; 
7) release results after corrective action has been taken?</t>
    </r>
  </si>
  <si>
    <r>
      <rPr>
        <b/>
        <sz val="8"/>
        <color theme="1"/>
        <rFont val="Calibri"/>
        <family val="2"/>
        <scheme val="minor"/>
      </rPr>
      <t>ISO15189:2012 Clause 4.9</t>
    </r>
    <r>
      <rPr>
        <sz val="8"/>
        <color theme="1"/>
        <rFont val="Calibri"/>
        <family val="2"/>
        <scheme val="minor"/>
      </rPr>
      <t xml:space="preserve"> 
Note: Nonconforming examinations or activities occur in many different areas and can be identified in many different ways, including clinician complaints, internal quality control indications, and instrument calibrations, checking of consumable materials, inter-laboratory comparisons, staff comments, reporting and certificate checking, laboratory management reviews, and internal and external audits.</t>
    </r>
  </si>
  <si>
    <r>
      <rPr>
        <b/>
        <u/>
        <sz val="10"/>
        <color theme="1"/>
        <rFont val="Calibri"/>
        <family val="2"/>
        <scheme val="minor"/>
      </rPr>
      <t xml:space="preserve">Corrective Action (CA)
</t>
    </r>
    <r>
      <rPr>
        <sz val="10"/>
        <color theme="1"/>
        <rFont val="Calibri"/>
        <family val="2"/>
        <scheme val="minor"/>
      </rPr>
      <t>How the laboratory will: 
1) determine the root cause; 
2) evaluate the need for CA to ensure that NCs do not recur; 
3) assign the person responsible for the CA; 
4) determine and implement CA(including person responsible and timeframe); 
5) record CA taken; 
6) monitor and review the effectiveness of the CA taken?</t>
    </r>
  </si>
  <si>
    <r>
      <rPr>
        <b/>
        <sz val="8"/>
        <color theme="1"/>
        <rFont val="Calibri"/>
        <family val="2"/>
        <scheme val="minor"/>
      </rPr>
      <t>ISO15189:2012 Clause 4.10</t>
    </r>
    <r>
      <rPr>
        <sz val="8"/>
        <color theme="1"/>
        <rFont val="Calibri"/>
        <family val="2"/>
        <scheme val="minor"/>
      </rPr>
      <t xml:space="preserve"> 
Note: Action taken at the time of the nonconformity to mitigate effects is considered “immediate” action. Only action taken to remove the root cause of the problem that is causing the Non Conformities is considered “corrective” action. Any immediate action taken must also be documented. Corrective actions must be appropriate to the effects of the nonconformities encountered.</t>
    </r>
  </si>
  <si>
    <r>
      <rPr>
        <b/>
        <u/>
        <sz val="10"/>
        <color theme="1"/>
        <rFont val="Calibri"/>
        <family val="2"/>
        <scheme val="minor"/>
      </rPr>
      <t xml:space="preserve">Preventive Action (PA)
</t>
    </r>
    <r>
      <rPr>
        <sz val="10"/>
        <color theme="1"/>
        <rFont val="Calibri"/>
        <family val="2"/>
        <scheme val="minor"/>
      </rPr>
      <t>How the laboratory will: 
1) review laboratory data and information to determine potential nonconformities; 
2) determine the root cause(s) of potential nonconformities; 
3) evaluate the need for preventive action; 
4) record the PA; 
5) determine and implement PA (including person responsible and timeframe); 
6) monitor and review the effectiveness of implementation of PA?</t>
    </r>
  </si>
  <si>
    <r>
      <rPr>
        <b/>
        <sz val="8"/>
        <color theme="1"/>
        <rFont val="Calibri"/>
        <family val="2"/>
        <scheme val="minor"/>
      </rPr>
      <t>ISO15189 :2012 Clause 4.11</t>
    </r>
    <r>
      <rPr>
        <sz val="8"/>
        <color theme="1"/>
        <rFont val="Calibri"/>
        <family val="2"/>
        <scheme val="minor"/>
      </rPr>
      <t xml:space="preserve"> 
Note: Preventive action is a proactive process for identifying opportunities for improvement rather than a reaction to the identification of problems or complaints (i.e. nonconformities). In addition to review of the operational procedures, preventive action might involve analysis of data, including trend and risk analyses and external quality assessment (proficiency testing). The laboratory shall determine action to eliminate the causes of potential nonconformities in order to prevent their occurrence. Preventive actions shall be appropriate to the effects of the potential problems.</t>
    </r>
  </si>
  <si>
    <r>
      <rPr>
        <b/>
        <u/>
        <sz val="10"/>
        <color theme="1"/>
        <rFont val="Calibri"/>
        <family val="2"/>
        <scheme val="minor"/>
      </rPr>
      <t xml:space="preserve">Continual Improvement
</t>
    </r>
    <r>
      <rPr>
        <sz val="10"/>
        <color theme="1"/>
        <rFont val="Calibri"/>
        <family val="2"/>
        <scheme val="minor"/>
      </rPr>
      <t>How the laboratory will: 
1) identify improvement activities within the Quality Management System; 
2) develop improvement plans; 
3) record improvement plans; 
4) implement action plans; 
5) communicate improvement plans and related goals to staff?</t>
    </r>
  </si>
  <si>
    <r>
      <rPr>
        <b/>
        <sz val="8"/>
        <color theme="1"/>
        <rFont val="Calibri"/>
        <family val="2"/>
        <scheme val="minor"/>
      </rPr>
      <t>ISO15189:2012 Clause 4.1.1.2; 4.12; 4.14.5</t>
    </r>
    <r>
      <rPr>
        <sz val="8"/>
        <color theme="1"/>
        <rFont val="Calibri"/>
        <family val="2"/>
        <scheme val="minor"/>
      </rPr>
      <t xml:space="preserve"> 
Note: Improvement activities must be identified within the pre-examination, examination and post-examination processes. Laboratory management shall ensure that the laboratory participates in continual improvement activities that encompass relevant areas and outcomes of patient care.</t>
    </r>
  </si>
  <si>
    <r>
      <rPr>
        <b/>
        <u/>
        <sz val="10"/>
        <color theme="1"/>
        <rFont val="Calibri"/>
        <family val="2"/>
        <scheme val="minor"/>
      </rPr>
      <t xml:space="preserve">Internal Audits
</t>
    </r>
    <r>
      <rPr>
        <sz val="10"/>
        <color theme="1"/>
        <rFont val="Calibri"/>
        <family val="2"/>
        <scheme val="minor"/>
      </rPr>
      <t>How the laboratory will: 
1) determine an audit schedule; 
2) determine the roles and responsibilities for planning and conducting audits; 
3) select the auditors; 
4) define the types of audits; 
4) define the frequency of audits; 
5) define the scope of the internal audit; 
6) record audit findings (forms and reports); 
7) ensure corrective action is taken for all nonconformities identified with in the allocated time frame; 
8) closure of Non Conformities identified during audits?</t>
    </r>
  </si>
  <si>
    <r>
      <rPr>
        <b/>
        <sz val="8"/>
        <color theme="1"/>
        <rFont val="Calibri"/>
        <family val="2"/>
        <scheme val="minor"/>
      </rPr>
      <t>ISO15189:2012 Clause 4.14.5</t>
    </r>
    <r>
      <rPr>
        <sz val="8"/>
        <color theme="1"/>
        <rFont val="Calibri"/>
        <family val="2"/>
        <scheme val="minor"/>
      </rPr>
      <t xml:space="preserve"> 
Note: The cycle for internal auditing should normally be completed in one year. It is not necessary that internal audits cover each year, in depth, all elements of the quality management system. The laboratory may decide to focus on a particular activity without completely neglecting the others. The laboratory shall conduct internal audits at planned intervals to determine whether all activities in the quality management system, including pre-examination, examination, and post-examination.</t>
    </r>
  </si>
  <si>
    <r>
      <rPr>
        <b/>
        <u/>
        <sz val="10"/>
        <color theme="1"/>
        <rFont val="Calibri"/>
        <family val="2"/>
        <scheme val="minor"/>
      </rPr>
      <t xml:space="preserve">Risk Management
</t>
    </r>
    <r>
      <rPr>
        <sz val="10"/>
        <color theme="1"/>
        <rFont val="Calibri"/>
        <family val="2"/>
        <scheme val="minor"/>
      </rPr>
      <t>How the laboratory will: 
1) evaluate the impact of potential pitfalls on work processes and examination results that affect patient results? (Refer to Question 6.3 of this checklist)</t>
    </r>
  </si>
  <si>
    <r>
      <rPr>
        <b/>
        <sz val="8"/>
        <color theme="1"/>
        <rFont val="Calibri"/>
        <family val="2"/>
        <scheme val="minor"/>
      </rPr>
      <t>ISO15189:2012 Clause 4.14.6</t>
    </r>
    <r>
      <rPr>
        <sz val="8"/>
        <color theme="1"/>
        <rFont val="Calibri"/>
        <family val="2"/>
        <scheme val="minor"/>
      </rPr>
      <t xml:space="preserve"> 
Notes: Risk must be managed at the pre-examination processes, examination processes and post examination processes. The laboratory shall evaluate the impact of work processes and potential failures on examination results as they affect patient safety, and shall modify processes to reduce or eliminate the identified risks and document decisions and actions taken.</t>
    </r>
  </si>
  <si>
    <r>
      <rPr>
        <b/>
        <u/>
        <sz val="10"/>
        <color theme="1"/>
        <rFont val="Calibri"/>
        <family val="2"/>
        <scheme val="minor"/>
      </rPr>
      <t xml:space="preserve">Management Review
</t>
    </r>
    <r>
      <rPr>
        <sz val="10"/>
        <color theme="1"/>
        <rFont val="Calibri"/>
        <family val="2"/>
        <scheme val="minor"/>
      </rPr>
      <t>How the laboratory will: 
1) define frequency of having management reviews; 
2) define the agenda (input); 
3) determine the key attendees; 
4) record decisions and actions to be taken (output); 
5) assign a person responsible and due dates for actions arising; 
6) communicate decisions and actions to be taken to the relevant persons including laboratory staff; 
7) ensure all actions arising are completed within the defined timeframe? (refer to Question 2.2 of this checklist for the agenda of the meeting)</t>
    </r>
  </si>
  <si>
    <r>
      <rPr>
        <b/>
        <sz val="8"/>
        <color theme="1"/>
        <rFont val="Calibri"/>
        <family val="2"/>
        <scheme val="minor"/>
      </rPr>
      <t>ISO15189:2012 Clause 4.15</t>
    </r>
    <r>
      <rPr>
        <sz val="8"/>
        <color theme="1"/>
        <rFont val="Calibri"/>
        <family val="2"/>
        <scheme val="minor"/>
      </rPr>
      <t xml:space="preserve"> 
Note: Laboratory management shall review the quality management system at planned intervals to ensure its continuing suitability, adequacy and effectiveness and support of patient care.</t>
    </r>
  </si>
  <si>
    <r>
      <rPr>
        <b/>
        <u/>
        <sz val="10"/>
        <color theme="1"/>
        <rFont val="Calibri"/>
        <family val="2"/>
        <scheme val="minor"/>
      </rPr>
      <t xml:space="preserve">Personnel Management
</t>
    </r>
    <r>
      <rPr>
        <sz val="10"/>
        <color theme="1"/>
        <rFont val="Calibri"/>
        <family val="2"/>
        <scheme val="minor"/>
      </rPr>
      <t>How the laboratory will: 
1) define the structure of the organization (organizational plan); 
2) manage personnel (personnel policies); 
3) maintain personnel records? (refer to Question 3.5 of the checklist for list of personnel records required)</t>
    </r>
  </si>
  <si>
    <r>
      <rPr>
        <b/>
        <sz val="8"/>
        <color theme="1"/>
        <rFont val="Calibri"/>
        <family val="2"/>
        <scheme val="minor"/>
      </rPr>
      <t>ISO15189:2012 Clause 5.1.1; 5.1.9; 4.13</t>
    </r>
    <r>
      <rPr>
        <sz val="8"/>
        <color theme="1"/>
        <rFont val="Calibri"/>
        <family val="2"/>
        <scheme val="minor"/>
      </rPr>
      <t xml:space="preserve"> 
Note: The laboratory must have a documented procedure for personnel management and maintain records for all personnel to indicate compliance with requirements.</t>
    </r>
  </si>
  <si>
    <r>
      <rPr>
        <b/>
        <u/>
        <sz val="10"/>
        <color theme="1"/>
        <rFont val="Calibri"/>
        <family val="2"/>
        <scheme val="minor"/>
      </rPr>
      <t xml:space="preserve">Personnel Training
</t>
    </r>
    <r>
      <rPr>
        <sz val="10"/>
        <color theme="1"/>
        <rFont val="Calibri"/>
        <family val="2"/>
        <scheme val="minor"/>
      </rPr>
      <t>How the laboratory will: 
1) perform staff orientation; 
2) conduct initial and refresher training; 
3) provide a continuous education program; 
4) identify required training relevant to job title and responsibilities; 
5) keep record of training; 
6) evaluate the effectiveness of training?</t>
    </r>
  </si>
  <si>
    <r>
      <rPr>
        <b/>
        <sz val="8"/>
        <color theme="1"/>
        <rFont val="Calibri"/>
        <family val="2"/>
        <scheme val="minor"/>
      </rPr>
      <t>ISO15189:2012 Clause 4.1.1.4 and 5.1.5</t>
    </r>
    <r>
      <rPr>
        <sz val="8"/>
        <color theme="1"/>
        <rFont val="Calibri"/>
        <family val="2"/>
        <scheme val="minor"/>
      </rPr>
      <t xml:space="preserve"> 
Note: Training includes external and internal trainings. The effectiveness of the training programme must be periodically reviewed.</t>
    </r>
  </si>
  <si>
    <r>
      <rPr>
        <b/>
        <u/>
        <sz val="10"/>
        <color theme="1"/>
        <rFont val="Calibri"/>
        <family val="2"/>
        <scheme val="minor"/>
      </rPr>
      <t xml:space="preserve">Competency Assessment
</t>
    </r>
    <r>
      <rPr>
        <sz val="10"/>
        <color theme="1"/>
        <rFont val="Calibri"/>
        <family val="2"/>
        <scheme val="minor"/>
      </rPr>
      <t>How the laboratory will: 
1) assess the competence of personnel to perform assigned managerial or technical tasks; 
2) assess ongoing competency; 
3) establish competency criteria; 
4) provide feedback to persons assessed; 
5) schedule retraining based on the assessment outcome; 
6) keep records of competency assessments and outcomes?</t>
    </r>
  </si>
  <si>
    <r>
      <rPr>
        <b/>
        <sz val="8"/>
        <color theme="1"/>
        <rFont val="Calibri"/>
        <family val="2"/>
        <scheme val="minor"/>
      </rPr>
      <t>ISO15189 :2012 Clause 4.1.1.4 and 4.4 and 5.1.6</t>
    </r>
    <r>
      <rPr>
        <sz val="8"/>
        <color theme="1"/>
        <rFont val="Calibri"/>
        <family val="2"/>
        <scheme val="minor"/>
      </rPr>
      <t xml:space="preserve"> 
Note: Competency could be assessed using a combination of some or all of the following methods: direct observation; monitoring and the recording of examination results; review of work records; problem solving skills; blinded samples, review of accumulative IQC and EQA. Competency assessment for professional judgment should be designed as specific and fit for purpose.</t>
    </r>
  </si>
  <si>
    <r>
      <rPr>
        <b/>
        <u/>
        <sz val="10"/>
        <color theme="1"/>
        <rFont val="Calibri"/>
        <family val="2"/>
        <scheme val="minor"/>
      </rPr>
      <t xml:space="preserve">Authorization
</t>
    </r>
    <r>
      <rPr>
        <sz val="10"/>
        <color theme="1"/>
        <rFont val="Calibri"/>
        <family val="2"/>
        <scheme val="minor"/>
      </rPr>
      <t>How the laboratory will: 
1) document authorization levels for the different tasks and roles; 
2) appoint deputies for the key positions where appropriate?</t>
    </r>
  </si>
  <si>
    <r>
      <rPr>
        <b/>
        <sz val="8"/>
        <color theme="1"/>
        <rFont val="Calibri"/>
        <family val="2"/>
        <scheme val="minor"/>
      </rPr>
      <t xml:space="preserve">ISO15189:2012 Clause 4.1.2 
</t>
    </r>
    <r>
      <rPr>
        <sz val="8"/>
        <color theme="1"/>
        <rFont val="Calibri"/>
        <family val="2"/>
        <scheme val="minor"/>
      </rPr>
      <t>Note: Authorization may be in the form of a Job description, letter of appointment, approved authority matrix etc.</t>
    </r>
  </si>
  <si>
    <r>
      <rPr>
        <b/>
        <u/>
        <sz val="10"/>
        <color theme="1"/>
        <rFont val="Calibri"/>
        <family val="2"/>
        <scheme val="minor"/>
      </rPr>
      <t xml:space="preserve">Review of Staff Performance
</t>
    </r>
    <r>
      <rPr>
        <sz val="10"/>
        <color theme="1"/>
        <rFont val="Calibri"/>
        <family val="2"/>
        <scheme val="minor"/>
      </rPr>
      <t>How the laboratory will: 
1) plan and perform staff appraisals; 
2) establish frequency of monitoring and review of staff performance outcome; 
3) keep records of staff performance; 
4) train staff who perform staff appraisals?</t>
    </r>
  </si>
  <si>
    <r>
      <rPr>
        <b/>
        <sz val="8"/>
        <color theme="1"/>
        <rFont val="Calibri"/>
        <family val="2"/>
        <scheme val="minor"/>
      </rPr>
      <t>ISO15189:2012 Clause 4.1.2.1 and 5.1.7</t>
    </r>
    <r>
      <rPr>
        <sz val="8"/>
        <color theme="1"/>
        <rFont val="Calibri"/>
        <family val="2"/>
        <scheme val="minor"/>
      </rPr>
      <t xml:space="preserve"> 
Note: In addition to the assessment of technical competence, the laboratory management must ensure that reviews of staff performance consider the needs of the laboratory and of the individual in order to maintain or improve the quality of service given to the users and encourage productive working relationships. Staff performing reviews should receive appropriate training.</t>
    </r>
  </si>
  <si>
    <r>
      <rPr>
        <b/>
        <u/>
        <sz val="10"/>
        <color theme="1"/>
        <rFont val="Calibri"/>
        <family val="2"/>
        <scheme val="minor"/>
      </rPr>
      <t xml:space="preserve">Accommodation and Environmental Conditions 
</t>
    </r>
    <r>
      <rPr>
        <sz val="10"/>
        <color theme="1"/>
        <rFont val="Calibri"/>
        <family val="2"/>
        <scheme val="minor"/>
      </rPr>
      <t>How the laboratory will: 
1) evaluate and determine the sufficiency and adequacy of the space allocated for the performance of and scope of work; 
2) ensure the laboratory and office facilities are suitable for the tasks to be undertaken; 
3) ensure the storage and disposal facilities meet the applicable requirements; 
4) ensure staff have space for staff activities (supply of drinking water, storage space for personal and protective equipment and clothing); 
5) monitor, control and record any specific environmental and accommodation requirements?</t>
    </r>
  </si>
  <si>
    <r>
      <rPr>
        <b/>
        <sz val="8"/>
        <color theme="1"/>
        <rFont val="Calibri"/>
        <family val="2"/>
        <scheme val="minor"/>
      </rPr>
      <t>ISO15189:2012 Clause 4.1.1.4 and 5.2; 5.2.6</t>
    </r>
    <r>
      <rPr>
        <sz val="8"/>
        <color theme="1"/>
        <rFont val="Calibri"/>
        <family val="2"/>
        <scheme val="minor"/>
      </rPr>
      <t xml:space="preserve"> 
Note: The laboratory must have space allocated for the performance of its work that is designed to ensure the quality, safety and efficacy of the service provided to the users and the health and safety of laboratory personnel, patients and visitors. The laboratory shall evaluate and determine the sufficiency and adequacy of the space allocated for the performance of the work. Evaluating and determining the sufficiency and adequacy of space may be done during internal audits, risk assessments or at management review meeting, however it must be documented that it was evaluated and found to be adequate.</t>
    </r>
  </si>
  <si>
    <r>
      <rPr>
        <b/>
        <u/>
        <sz val="10"/>
        <color theme="1"/>
        <rFont val="Calibri"/>
        <family val="2"/>
        <scheme val="minor"/>
      </rPr>
      <t xml:space="preserve">Laboratory equipment
</t>
    </r>
    <r>
      <rPr>
        <sz val="10"/>
        <color theme="1"/>
        <rFont val="Calibri"/>
        <family val="2"/>
        <scheme val="minor"/>
      </rPr>
      <t>How the laboratory will: 
1) select equipment; 
2) purchase equipment;
3) manage equipment; 
4) maintain equipment records 
5) capture the minimum information on equipment label; 
6) manage defective equipment; 
7) define the equipment maintenance frequency; 
8) record the maintenance ; 
9) prevent unauthorized use (access control) of equipment;
10) manage obsolete equipment; 
11) manage safe handling, transportation, storage and use to avoid deterioration and contamination, 
12) track and verify completion of repairs?</t>
    </r>
  </si>
  <si>
    <r>
      <rPr>
        <b/>
        <sz val="8"/>
        <color theme="1"/>
        <rFont val="Calibri"/>
        <family val="2"/>
        <scheme val="minor"/>
      </rPr>
      <t>ISO15189:2012 Clause 4.13; 5.3.1.1; 5.3.1.3</t>
    </r>
    <r>
      <rPr>
        <sz val="8"/>
        <color theme="1"/>
        <rFont val="Calibri"/>
        <family val="2"/>
        <scheme val="minor"/>
      </rPr>
      <t xml:space="preserve"> 
NOTE: For the purposes of this checklist, laboratory equipment includes hardware and software of instruments, measuring systems, and laboratory information systems. The laboratory shall have a documented procedure for the selection, purchasing and management of equipment.</t>
    </r>
  </si>
  <si>
    <r>
      <rPr>
        <b/>
        <u/>
        <sz val="10"/>
        <color theme="1"/>
        <rFont val="Calibri"/>
        <family val="2"/>
        <scheme val="minor"/>
      </rPr>
      <t>Calibration of Equipment</t>
    </r>
    <r>
      <rPr>
        <sz val="10"/>
        <color theme="1"/>
        <rFont val="Calibri"/>
        <family val="2"/>
        <scheme val="minor"/>
      </rPr>
      <t xml:space="preserve">
How the laboratory will: 
1) define frequency of calibration; 
2) handle in house calibrations (pipettes, thermometers, timers etc.); 
3) record calibration status (use of stickers and calibration certificates); 
4) handle failed calibrations?</t>
    </r>
  </si>
  <si>
    <r>
      <rPr>
        <b/>
        <sz val="8"/>
        <color theme="1"/>
        <rFont val="Calibri"/>
        <family val="2"/>
        <scheme val="minor"/>
      </rPr>
      <t>ISO15189:2012 Clause 5.3.1.4</t>
    </r>
    <r>
      <rPr>
        <sz val="8"/>
        <color theme="1"/>
        <rFont val="Calibri"/>
        <family val="2"/>
        <scheme val="minor"/>
      </rPr>
      <t xml:space="preserve"> 
Notes: The laboratory must have a documented procedure for the calibration of equipment that directly or indirectly affects examination results. Documentation of calibration traceability to a higher order reference material or reference procedure may be provided by an examination system manufacturer. Such documentation is acceptable as long as the manufacturer's examination system and calibration procedures are used without modification.</t>
    </r>
  </si>
  <si>
    <r>
      <rPr>
        <b/>
        <u/>
        <sz val="10"/>
        <color theme="1"/>
        <rFont val="Calibri"/>
        <family val="2"/>
        <scheme val="minor"/>
      </rPr>
      <t xml:space="preserve">Pre-examination Processes
</t>
    </r>
    <r>
      <rPr>
        <sz val="10"/>
        <color theme="1"/>
        <rFont val="Calibri"/>
        <family val="2"/>
        <scheme val="minor"/>
      </rPr>
      <t>How the laboratory will provide information for patients and users on: 
1) primary sample collection and handling; 
2) instructions for pre-collection activities; 
3) instructions for collection activities; 
4) preparation and storage prior to dispatch to the laboratory; 
5) sample and volume requirements;
6) Sample transportation; 
7) time limits and special handling; 
8) acceptance and rejection criteria; 
9) confidentiality; 
10) complaints procedure?</t>
    </r>
  </si>
  <si>
    <r>
      <rPr>
        <b/>
        <sz val="8"/>
        <color theme="1"/>
        <rFont val="Calibri"/>
        <family val="2"/>
        <scheme val="minor"/>
      </rPr>
      <t>ISO15189:2012 Clause 5.4; 5.4.1; 5.4.3; 5.4.4.1; 5.4.5; 5.4.6; 5.4.7</t>
    </r>
    <r>
      <rPr>
        <sz val="8"/>
        <color theme="1"/>
        <rFont val="Calibri"/>
        <family val="2"/>
        <scheme val="minor"/>
      </rPr>
      <t xml:space="preserve"> 
Note: The laboratory must have documented procedures and information for pre-examination activities to ensure the validity of the results of examinations.</t>
    </r>
  </si>
  <si>
    <r>
      <rPr>
        <b/>
        <u/>
        <sz val="10"/>
        <color theme="1"/>
        <rFont val="Calibri"/>
        <family val="2"/>
        <scheme val="minor"/>
      </rPr>
      <t xml:space="preserve">Validation and Verification of examination procedures / Equipment
</t>
    </r>
    <r>
      <rPr>
        <sz val="10"/>
        <color theme="1"/>
        <rFont val="Calibri"/>
        <family val="2"/>
        <scheme val="minor"/>
      </rPr>
      <t>How the laboratory will: 
1) select testing procedures; 
2) perform equipment validation; 
3) perform method validation; 
4) perform equipment verification; 
5) perform method verification; 
6) define validation /verification protocol specific for each procedure at the time of validation or verification; 
7) compare results from the different procedures, equipment, methods being used for the same test either located at the same site or at different sites?</t>
    </r>
  </si>
  <si>
    <r>
      <rPr>
        <b/>
        <sz val="8"/>
        <color theme="1"/>
        <rFont val="Calibri"/>
        <family val="2"/>
        <scheme val="minor"/>
      </rPr>
      <t>ISO15189:2012 Clause 5.5.1.2; 5.6.4 and 5.5.1.3</t>
    </r>
    <r>
      <rPr>
        <sz val="8"/>
        <color theme="1"/>
        <rFont val="Calibri"/>
        <family val="2"/>
        <scheme val="minor"/>
      </rPr>
      <t xml:space="preserve"> 
Note: Validations should be done on a) non-standard methods; b) laboratory designed or developed methods; c) standard methods used outside their intended scope; d) validated methods subsequently modified. "Verification” is performed on methods that are being used without any modifications and is a process of evaluating of whether or not the procedure meets the performance characteristics stated by the manufacturer i.e. the manufacturer validation claims. The performance characteristics are obtained from the manufacture (validation reports) or from package inserts. Comparison of different methods used for same tests is ongoing verification. The frequency and characteristics to be checked in ongoing verification must be clearly defined. Note: All procedures or equipment used as backup must also be validated/verified as relevant.</t>
    </r>
  </si>
  <si>
    <r>
      <rPr>
        <b/>
        <u/>
        <sz val="10"/>
        <color theme="1"/>
        <rFont val="Calibri"/>
        <family val="2"/>
        <scheme val="minor"/>
      </rPr>
      <t>Measurement of Uncertainty</t>
    </r>
    <r>
      <rPr>
        <sz val="10"/>
        <color theme="1"/>
        <rFont val="Calibri"/>
        <family val="2"/>
        <scheme val="minor"/>
      </rPr>
      <t xml:space="preserve">
How the laboratory will: 
1) determine Measurement of uncertainty on measured quantity values (quantitative tests); 
2) define the performance requirements for the measurement uncertainty (e.g Standard Deviation; Clinical decision points)? Refer to Question 5.4 on this checklist</t>
    </r>
  </si>
  <si>
    <r>
      <rPr>
        <b/>
        <sz val="8"/>
        <color theme="1"/>
        <rFont val="Calibri"/>
        <family val="2"/>
        <scheme val="minor"/>
      </rPr>
      <t>ISO15189:2012 Clause 5.5.1.4</t>
    </r>
    <r>
      <rPr>
        <sz val="8"/>
        <color theme="1"/>
        <rFont val="Calibri"/>
        <family val="2"/>
        <scheme val="minor"/>
      </rPr>
      <t xml:space="preserve"> 
Note: Uncertainty of measurement is used to indicate the confidence we have that the reported figure is correct. Uncertainty of measurement may be calculated using the calculated CV of at least 30 sets of internal QC data: CV% x 2 = Uncertainty of measurement (UM). The laboratory shall calculate the UM for all quantitative tests. These shall only be reported to clinicians if they request for them. For well-established methods, it is recommended a minimum of six months internal QC data should be used to calculate UM, updated at least annually where possible. For new methods at least 30 data points for each level of QC across at least two different batches of calibrator and reagents should be used to provide an interim estimate of uncertainty of measurement.</t>
    </r>
  </si>
  <si>
    <r>
      <rPr>
        <b/>
        <u/>
        <sz val="10"/>
        <color theme="1"/>
        <rFont val="Calibri"/>
        <family val="2"/>
        <scheme val="minor"/>
      </rPr>
      <t xml:space="preserve">Biological Reference Intervals or Clinical Decision Values
</t>
    </r>
    <r>
      <rPr>
        <sz val="10"/>
        <color theme="1"/>
        <rFont val="Calibri"/>
        <family val="2"/>
        <scheme val="minor"/>
      </rPr>
      <t>How the laboratory will: 
1) define the biological reference intervals; 
2) document the source of the reference intervals; 
3) communicate changes to the users?</t>
    </r>
  </si>
  <si>
    <r>
      <rPr>
        <b/>
        <sz val="8"/>
        <color theme="1"/>
        <rFont val="Calibri"/>
        <family val="2"/>
        <scheme val="minor"/>
      </rPr>
      <t>ISO15189:2012 Clause 5.5.2</t>
    </r>
    <r>
      <rPr>
        <sz val="8"/>
        <color theme="1"/>
        <rFont val="Calibri"/>
        <family val="2"/>
        <scheme val="minor"/>
      </rPr>
      <t xml:space="preserve"> 
Note: The laboratory shall define the biological reference intervals or clinical decision values, document the basis for the reference intervals or decision values and communicate this information to users.</t>
    </r>
  </si>
  <si>
    <r>
      <rPr>
        <b/>
        <u/>
        <sz val="10"/>
        <color theme="1"/>
        <rFont val="Calibri"/>
        <family val="2"/>
        <scheme val="minor"/>
      </rPr>
      <t xml:space="preserve">Documentation of examination procedures
</t>
    </r>
    <r>
      <rPr>
        <sz val="10"/>
        <color theme="1"/>
        <rFont val="Calibri"/>
        <family val="2"/>
        <scheme val="minor"/>
      </rPr>
      <t>How the laboratory will: 
1) format general and technical Standard Operating Procedures;
2) define the minimum requirements for a SOP?</t>
    </r>
  </si>
  <si>
    <r>
      <rPr>
        <b/>
        <sz val="8"/>
        <color theme="1"/>
        <rFont val="Calibri"/>
        <family val="2"/>
        <scheme val="minor"/>
      </rPr>
      <t xml:space="preserve">ISO15189:2012 Clause 5.5.3
</t>
    </r>
    <r>
      <rPr>
        <sz val="8"/>
        <color theme="1"/>
        <rFont val="Calibri"/>
        <family val="2"/>
        <scheme val="minor"/>
      </rPr>
      <t>Note: Working instructions, card files or similar systems that summarize key information are acceptable for use as a quick reference at the workbench, provided that a fully documented procedure is available for reference. Information from product instructions for use may be incorporated into examination procedures by reference in the SOP. The minimum requirements for a technical SOP should be a) purpose of the examination; b) principle and method of the procedure used for examinations; c) type of sample; d) required equipment and reagents; e) environmental and safety controls; f) procedural steps; g) interferences (e.g. lipemia, hemolysis, bilirubinemia, drugs) and cross reactions; h) principle of procedure for calculating results; i) laboratory clinical interpretation; j) potential sources of variation; k) references.</t>
    </r>
  </si>
  <si>
    <r>
      <rPr>
        <b/>
        <u/>
        <sz val="10"/>
        <color theme="1"/>
        <rFont val="Calibri"/>
        <family val="2"/>
        <scheme val="minor"/>
      </rPr>
      <t xml:space="preserve">Laboratory Contingency Plan
</t>
    </r>
    <r>
      <rPr>
        <sz val="10"/>
        <color theme="1"/>
        <rFont val="Calibri"/>
        <family val="2"/>
        <scheme val="minor"/>
      </rPr>
      <t>How the laboratory will ensure that there are no interruption to services in the event of: 
1) staff shortage; 
2) equipment breakdown;
3) prolonged power outages; 
4) stock outs of reagents and consumables; 
5) fire, natural disasters e.g. severe weather or floods, bomb threat or civil disturbances; 
7) LIS failure?</t>
    </r>
  </si>
  <si>
    <r>
      <rPr>
        <b/>
        <sz val="8"/>
        <color theme="1"/>
        <rFont val="Calibri"/>
        <family val="2"/>
        <scheme val="minor"/>
      </rPr>
      <t>ISO15189:2012 Clause 4.1.1.4; 5.2; 5.3.1; 5.10</t>
    </r>
    <r>
      <rPr>
        <sz val="8"/>
        <color theme="1"/>
        <rFont val="Calibri"/>
        <family val="2"/>
        <scheme val="minor"/>
      </rPr>
      <t xml:space="preserve"> 
Notes: the laboratory should maintain sufficient replacement parts to minimize testing downtime (e.g. pipette components, microscope bulbs and fuses, safety caps or buckets for safety centrifuge). Contingency plans should be periodically tested. Where the laboratory uses another laboratory as a backup, the performance of the back-up laboratory shall be regularly reviewed to ensure quality results</t>
    </r>
  </si>
  <si>
    <r>
      <rPr>
        <b/>
        <u/>
        <sz val="10"/>
        <color theme="1"/>
        <rFont val="Calibri"/>
        <family val="2"/>
        <scheme val="minor"/>
      </rPr>
      <t xml:space="preserve">Quality control and Quality Assurance
</t>
    </r>
    <r>
      <rPr>
        <sz val="10"/>
        <color theme="1"/>
        <rFont val="Calibri"/>
        <family val="2"/>
        <scheme val="minor"/>
      </rPr>
      <t>How the laboratory will: 
1) use IQC and EQA (Interlaboratory comparison); 
2) define the frequency of processing IQC; 
3) define the acceptable ranges; 
4) Evaluate and monitor laboratory performance using EQA and QC data; 
5) troubleshoot unacceptable EQA and QC; 
6) compare results using different procedures, equipment and sites; 
7) notify users of any differences in comparability of results?</t>
    </r>
  </si>
  <si>
    <r>
      <rPr>
        <b/>
        <sz val="8"/>
        <color theme="1"/>
        <rFont val="Calibri"/>
        <family val="2"/>
        <scheme val="minor"/>
      </rPr>
      <t>ISO15189:2012 Clause 4.10; 5.6; 5.6.2.1; 5.6.2.3; 5.6.3.1</t>
    </r>
    <r>
      <rPr>
        <sz val="8"/>
        <color theme="1"/>
        <rFont val="Calibri"/>
        <family val="2"/>
        <scheme val="minor"/>
      </rPr>
      <t xml:space="preserve"> 
Note: The laboratory should choose concentrations of control materials, wherever possible, especially at or near clinical decision values, which ensure the validity of decisions made. Use of independent third party control materials should be considered, either instead of, or in addition to, any control materials supplied by the reagent or instrument manufacturer. EQA should cover the pre-examination process, examination process and post examination process. Where an EQA program is not available, the laboratory can use alternative methods with clearly defined acceptable results e.g. exchange of samples with other labs, testing certified materials, sample previously tested. All procedures or equipment used as backup must also be included in EQA programme.</t>
    </r>
  </si>
  <si>
    <r>
      <rPr>
        <b/>
        <u/>
        <sz val="10"/>
        <color theme="1"/>
        <rFont val="Calibri"/>
        <family val="2"/>
        <scheme val="minor"/>
      </rPr>
      <t xml:space="preserve">Reporting and Release of Results
</t>
    </r>
    <r>
      <rPr>
        <sz val="10"/>
        <color theme="1"/>
        <rFont val="Calibri"/>
        <family val="2"/>
        <scheme val="minor"/>
      </rPr>
      <t>How the laboratory will : 
1) issue standardized report (define the format and medium); 
2) review patient results; 
3) communicate patient results including alert, urgent and critical results; 
4) ensure release of results to authorized persons; 
5) amend reports; 
6) issue of amended reports; 
7) store patient results; 
8) maintain patient results. (Refer to Question 9.3 of this checklist)</t>
    </r>
  </si>
  <si>
    <r>
      <rPr>
        <b/>
        <sz val="8"/>
        <color theme="1"/>
        <rFont val="Calibri"/>
        <family val="2"/>
        <scheme val="minor"/>
      </rPr>
      <t>ISO15189:2012 Clause 5.8.1; 5.9.1</t>
    </r>
    <r>
      <rPr>
        <sz val="8"/>
        <color theme="1"/>
        <rFont val="Calibri"/>
        <family val="2"/>
        <scheme val="minor"/>
      </rPr>
      <t xml:space="preserve"> 
Note: Reports may be issued as a hard copy or electronically, all results issued verbally must be followed by a final report. The results of each examination must be reported accurately, clearly, unambiguously and in accordance with any specific instructions in the examination procedures. The laboratory must define the format and medium of the report (i.e. electronic or paper) and the manner in which it is to be communicated from the laboratory.</t>
    </r>
  </si>
  <si>
    <r>
      <rPr>
        <b/>
        <u/>
        <sz val="10"/>
        <color theme="1"/>
        <rFont val="Calibri"/>
        <family val="2"/>
        <scheme val="minor"/>
      </rPr>
      <t xml:space="preserve">Laboratory Information System (LIS) (Computerized or non-computerized)
</t>
    </r>
    <r>
      <rPr>
        <sz val="10"/>
        <color theme="1"/>
        <rFont val="Calibri"/>
        <family val="2"/>
        <scheme val="minor"/>
      </rPr>
      <t>How the laboratory will: 
1) select a LIS; 
2) verify /validate the LIS; 
3) define authorities and responsibilities for the management and use of the information system; 
4) ensure patient confidentiality is maintained at all times; 
5) maintain the system; 
6) back-up data; 
7) safeguard against tempering by un-authorized users?</t>
    </r>
  </si>
  <si>
    <r>
      <rPr>
        <b/>
        <sz val="8"/>
        <color theme="1"/>
        <rFont val="Calibri"/>
        <family val="2"/>
        <scheme val="minor"/>
      </rPr>
      <t>ISO15189:2012 Clause 5.10</t>
    </r>
    <r>
      <rPr>
        <sz val="8"/>
        <color theme="1"/>
        <rFont val="Calibri"/>
        <family val="2"/>
        <scheme val="minor"/>
      </rPr>
      <t xml:space="preserve"> 
Note: “information systems” includes the management of data and information contained in both computer and non-computerized systems. Some of the requirements may be more applicable to computer systems than to non-computerized systems. Computerized systems can include those integral to the functioning of laboratory equipment and stand-alone systems using generic software, such as word processing, spreadsheet and database applications that generate, collate, report and archive patient information and reports.</t>
    </r>
  </si>
  <si>
    <r>
      <rPr>
        <b/>
        <u/>
        <sz val="10"/>
        <color theme="1"/>
        <rFont val="Calibri"/>
        <family val="2"/>
        <scheme val="minor"/>
      </rPr>
      <t>Laboratory Safety Manual</t>
    </r>
    <r>
      <rPr>
        <sz val="10"/>
        <color theme="1"/>
        <rFont val="Calibri"/>
        <family val="2"/>
        <scheme val="minor"/>
      </rPr>
      <t xml:space="preserve">
How the laboratory will:
1) ensure all safety measures are implemented at the laboratory as applicable to national and international guidelines and regulations?
(Refer to section 12 of this checklist for the contents of a safety manual)</t>
    </r>
  </si>
  <si>
    <r>
      <rPr>
        <b/>
        <sz val="8"/>
        <color theme="1"/>
        <rFont val="Calibri"/>
        <family val="2"/>
        <scheme val="minor"/>
      </rPr>
      <t>ISO15190:2013 Clause 4.1.1.4; 5.2</t>
    </r>
    <r>
      <rPr>
        <sz val="8"/>
        <color theme="1"/>
        <rFont val="Calibri"/>
        <family val="2"/>
        <scheme val="minor"/>
      </rPr>
      <t xml:space="preserve"> 
Note: Laboratory management must implement a safe laboratory environment in compliance with good practice and applicable requirements.</t>
    </r>
  </si>
  <si>
    <t>1.6</t>
  </si>
  <si>
    <r>
      <rPr>
        <b/>
        <sz val="8"/>
        <color theme="1"/>
        <rFont val="Calibri"/>
        <family val="2"/>
        <scheme val="minor"/>
      </rPr>
      <t>ISO15189:2012 Clause 4.2.2.1; 4.3; 5.5</t>
    </r>
    <r>
      <rPr>
        <sz val="8"/>
        <color theme="1"/>
        <rFont val="Calibri"/>
        <family val="2"/>
        <scheme val="minor"/>
      </rPr>
      <t xml:space="preserve"> 
Note: All documentation must be current and approved by an authorized person. The documentation can be in any form or type of medium, providing it is readily accessible and protected from unauthorized changes and undue deterioration</t>
    </r>
  </si>
  <si>
    <t>1.7</t>
  </si>
  <si>
    <r>
      <rPr>
        <b/>
        <u/>
        <sz val="10"/>
        <color theme="1"/>
        <rFont val="Calibri"/>
        <family val="2"/>
        <scheme val="minor"/>
      </rPr>
      <t>Policies and SOPs Communication</t>
    </r>
    <r>
      <rPr>
        <sz val="10"/>
        <color theme="1"/>
        <rFont val="Calibri"/>
        <family val="2"/>
        <scheme val="minor"/>
      </rPr>
      <t xml:space="preserve">
Is there documented evidence that all relevant policies and SOPs have been communicated to and are understood and implemented by all staff as related to their responsibilities?</t>
    </r>
  </si>
  <si>
    <r>
      <rPr>
        <b/>
        <sz val="8"/>
        <color theme="1"/>
        <rFont val="Calibri"/>
        <family val="2"/>
        <scheme val="minor"/>
      </rPr>
      <t xml:space="preserve">ISO15189:2012 Clause 4.2.2.2; 5.1.5(b) 
</t>
    </r>
    <r>
      <rPr>
        <sz val="8"/>
        <color theme="1"/>
        <rFont val="Calibri"/>
        <family val="2"/>
        <scheme val="minor"/>
      </rPr>
      <t>Note: The lab must have a system in place to ensure all staff are aware of the contents of all documents. All laboratory staff shall have access to and be instructed on the use and application of the quality manual and the referenced documents.</t>
    </r>
  </si>
  <si>
    <t>1.8</t>
  </si>
  <si>
    <r>
      <rPr>
        <b/>
        <u/>
        <sz val="10"/>
        <color theme="1"/>
        <rFont val="Calibri"/>
        <family val="2"/>
        <scheme val="minor"/>
      </rPr>
      <t>Document Control Log</t>
    </r>
    <r>
      <rPr>
        <sz val="10"/>
        <color theme="1"/>
        <rFont val="Calibri"/>
        <family val="2"/>
        <scheme val="minor"/>
      </rPr>
      <t xml:space="preserve">
Are policies and procedures dated to reflect when it was put into effect, its location, when it was reviewed and when it was discontinued?</t>
    </r>
  </si>
  <si>
    <r>
      <rPr>
        <b/>
        <sz val="8"/>
        <color theme="1"/>
        <rFont val="Calibri"/>
        <family val="2"/>
        <scheme val="minor"/>
      </rPr>
      <t>ISO15189:2012 Clause 4.3</t>
    </r>
    <r>
      <rPr>
        <sz val="8"/>
        <color theme="1"/>
        <rFont val="Calibri"/>
        <family val="2"/>
        <scheme val="minor"/>
      </rPr>
      <t xml:space="preserve"> 
Note: Current authorized editions and their distribution are identified by means of a list (e.g. document register, log or master index).</t>
    </r>
  </si>
  <si>
    <t>1.9</t>
  </si>
  <si>
    <r>
      <rPr>
        <b/>
        <u/>
        <sz val="10"/>
        <color theme="1"/>
        <rFont val="Calibri"/>
        <family val="2"/>
        <scheme val="minor"/>
      </rPr>
      <t>Discontinued Policies and SOPs</t>
    </r>
    <r>
      <rPr>
        <sz val="10"/>
        <color theme="1"/>
        <rFont val="Calibri"/>
        <family val="2"/>
        <scheme val="minor"/>
      </rPr>
      <t xml:space="preserve">
Are invalid or discontinued policies and procedures clearly marked / identified and removed from use and one copy retained for reference purposes?</t>
    </r>
  </si>
  <si>
    <r>
      <rPr>
        <b/>
        <sz val="8"/>
        <color theme="1"/>
        <rFont val="Calibri"/>
        <family val="2"/>
        <scheme val="minor"/>
      </rPr>
      <t xml:space="preserve">ISO15189:2012 Clause 4.3 
</t>
    </r>
    <r>
      <rPr>
        <sz val="8"/>
        <color theme="1"/>
        <rFont val="Calibri"/>
        <family val="2"/>
        <scheme val="minor"/>
      </rPr>
      <t>Note: Obsolete controlled documents are dated and marked as obsolete. At least one copy of an obsolete controlled document is retained for a specified time period or in accordance with applicable specified requirements.</t>
    </r>
  </si>
  <si>
    <t>1.10</t>
  </si>
  <si>
    <r>
      <rPr>
        <b/>
        <u/>
        <sz val="10"/>
        <color theme="1"/>
        <rFont val="Calibri"/>
        <family val="2"/>
        <scheme val="minor"/>
      </rPr>
      <t xml:space="preserve">Data Files
</t>
    </r>
    <r>
      <rPr>
        <sz val="10"/>
        <color theme="1"/>
        <rFont val="Calibri"/>
        <family val="2"/>
        <scheme val="minor"/>
      </rPr>
      <t>Are test results, technical and quality records, invalid or discontinued policies and procedures archived for a specified time period in accordance with national/international guidelines?</t>
    </r>
  </si>
  <si>
    <r>
      <rPr>
        <b/>
        <sz val="8"/>
        <color theme="1"/>
        <rFont val="Calibri"/>
        <family val="2"/>
        <scheme val="minor"/>
      </rPr>
      <t xml:space="preserve">ISO15189:2012 Clause 4.3; 4.13
</t>
    </r>
    <r>
      <rPr>
        <sz val="8"/>
        <color theme="1"/>
        <rFont val="Calibri"/>
        <family val="2"/>
        <scheme val="minor"/>
      </rPr>
      <t>Note: Copies or files of results should be archived. The retention period may vary; however, the reported results shall be retrievable for as long as medically relevant or as required by national, regional or local authorities.</t>
    </r>
  </si>
  <si>
    <t>1.11</t>
  </si>
  <si>
    <r>
      <rPr>
        <b/>
        <u/>
        <sz val="10"/>
        <color theme="1"/>
        <rFont val="Calibri"/>
        <family val="2"/>
        <scheme val="minor"/>
      </rPr>
      <t>Archived Results Accessibility</t>
    </r>
    <r>
      <rPr>
        <sz val="10"/>
        <color theme="1"/>
        <rFont val="Calibri"/>
        <family val="2"/>
        <scheme val="minor"/>
      </rPr>
      <t xml:space="preserve">
Is there an archiving system that allows for easy and timely retrieval of archived records and results?</t>
    </r>
  </si>
  <si>
    <r>
      <rPr>
        <b/>
        <sz val="8"/>
        <color theme="1"/>
        <rFont val="Calibri"/>
        <family val="2"/>
        <scheme val="minor"/>
      </rPr>
      <t>ISO15189:2012 Clause 4.13</t>
    </r>
    <r>
      <rPr>
        <sz val="8"/>
        <color theme="1"/>
        <rFont val="Calibri"/>
        <family val="2"/>
        <scheme val="minor"/>
      </rPr>
      <t xml:space="preserve"> 
Note: Records can be in any form or type of medium providing they are readily accessible and protected from unauthorized alterations. Archived patient results must be easily, readily and completely retrievable within a timeframe consistent with patient care needs.</t>
    </r>
  </si>
  <si>
    <t>Section 2 - Management Reviews</t>
  </si>
  <si>
    <t>2.1</t>
  </si>
  <si>
    <r>
      <rPr>
        <b/>
        <u/>
        <sz val="10"/>
        <color theme="1"/>
        <rFont val="Calibri"/>
        <family val="2"/>
        <scheme val="minor"/>
      </rPr>
      <t>Routine Review of Quality and Technical Records</t>
    </r>
    <r>
      <rPr>
        <u/>
        <sz val="10"/>
        <color theme="1"/>
        <rFont val="Calibri"/>
        <family val="2"/>
        <scheme val="minor"/>
      </rPr>
      <t xml:space="preserve">
</t>
    </r>
    <r>
      <rPr>
        <sz val="10"/>
        <color theme="1"/>
        <rFont val="Calibri"/>
        <family val="2"/>
        <scheme val="minor"/>
      </rPr>
      <t>Does the laboratory supervisor routinely perform a documented review of all quality and technical records?</t>
    </r>
  </si>
  <si>
    <r>
      <rPr>
        <b/>
        <sz val="8"/>
        <color theme="1"/>
        <rFont val="Calibri"/>
        <family val="2"/>
        <scheme val="minor"/>
      </rPr>
      <t xml:space="preserve">ISO15189:2012 Clause 4.1.1.4; 4.2.1
</t>
    </r>
    <r>
      <rPr>
        <sz val="8"/>
        <color theme="1"/>
        <rFont val="Calibri"/>
        <family val="2"/>
        <scheme val="minor"/>
      </rPr>
      <t xml:space="preserve">There must be documentation that the laboratory manager/supervisor or a designee reviews the quality programme regularly. The review must ensure that recurrent problems have been addressed, and that new or redesigned activities have been evaluated. </t>
    </r>
  </si>
  <si>
    <t>Does the supervisor’s review include the following?</t>
  </si>
  <si>
    <t>a) Follow-up of action items from previous reviews</t>
  </si>
  <si>
    <t>b) Status of corrective actions taken and required preventive actions</t>
  </si>
  <si>
    <t>c) Reports from personnel</t>
  </si>
  <si>
    <t>d) Environmental monitoring log sheets</t>
  </si>
  <si>
    <t>e) Specimen rejection logbook</t>
  </si>
  <si>
    <t>f) Equipment calibration and maintenance records</t>
  </si>
  <si>
    <t>g) IQC records across all test areas</t>
  </si>
  <si>
    <t>h) Outcomes of PTs and other forms of inter-laboratory comparisons</t>
  </si>
  <si>
    <t>i) Quality indicators</t>
  </si>
  <si>
    <t>j) Customer complaints and feedback</t>
  </si>
  <si>
    <t>k) Results of improvement projects</t>
  </si>
  <si>
    <t>l) Documentation of review and action planning with staff for resolution and follow-up review</t>
  </si>
  <si>
    <r>
      <rPr>
        <b/>
        <u/>
        <sz val="10"/>
        <color theme="1"/>
        <rFont val="Calibri"/>
        <family val="2"/>
        <scheme val="minor"/>
      </rPr>
      <t>Management Review</t>
    </r>
    <r>
      <rPr>
        <sz val="10"/>
        <color theme="1"/>
        <rFont val="Calibri"/>
        <family val="2"/>
        <scheme val="minor"/>
      </rPr>
      <t xml:space="preserve">
Does the laboratory management annually perform a review of all quality systems at a management review meeting?</t>
    </r>
  </si>
  <si>
    <r>
      <rPr>
        <b/>
        <sz val="8"/>
        <color theme="1"/>
        <rFont val="Calibri"/>
        <family val="2"/>
        <scheme val="minor"/>
      </rPr>
      <t xml:space="preserve">ISO15189:2012 Clause 4.1.1.4; 4.15.2; 4.15.4 
</t>
    </r>
    <r>
      <rPr>
        <sz val="8"/>
        <color theme="1"/>
        <rFont val="Calibri"/>
        <family val="2"/>
        <scheme val="minor"/>
      </rPr>
      <t>Note: The interval between management reviews should be no greater than 12 months; however, shorter intervals should be adopted when a quality management system is being established.</t>
    </r>
  </si>
  <si>
    <t>Does the management review meeting include the following INPUTS?</t>
  </si>
  <si>
    <t xml:space="preserve">a) The periodic review of requests, and suitability of procedures and sample requirements </t>
  </si>
  <si>
    <t xml:space="preserve">b) Assessment of user feedback </t>
  </si>
  <si>
    <t xml:space="preserve">c) Staff suggestions </t>
  </si>
  <si>
    <t xml:space="preserve">d) Internal audits </t>
  </si>
  <si>
    <t xml:space="preserve">e) Risk management </t>
  </si>
  <si>
    <t xml:space="preserve">f) Use of quality indicators </t>
  </si>
  <si>
    <t xml:space="preserve">g) Assessments by external organizations </t>
  </si>
  <si>
    <t xml:space="preserve">h) Results of participation in interlaboratory comparison programmes (PT/EQA) </t>
  </si>
  <si>
    <t xml:space="preserve">i) Monitoring and resolution of complaints </t>
  </si>
  <si>
    <t>j) Performance of suppliers</t>
  </si>
  <si>
    <t xml:space="preserve">k) Identification and control of nonconformities </t>
  </si>
  <si>
    <t xml:space="preserve">l) Results of continual improvement including, current status of corrective actions and preventive actions </t>
  </si>
  <si>
    <t xml:space="preserve">m) Follow-up actions from previous management reviews </t>
  </si>
  <si>
    <t xml:space="preserve">n) Changes in the volume and scope of work, personnel, and premises that could affect the quality management system </t>
  </si>
  <si>
    <t xml:space="preserve">o) Recommendations for improvement, including technical requirements </t>
  </si>
  <si>
    <t xml:space="preserve">p) Review of quality objectives and the quality policy for appropriateness and continuous improvement </t>
  </si>
  <si>
    <t>Does the management review meeting include the following OUTPUTS?</t>
  </si>
  <si>
    <t xml:space="preserve">a) Are management review outputs recorded? </t>
  </si>
  <si>
    <t xml:space="preserve">b) Does the output records of the MR meeting capture decisions made, persons responsible for actions to be taken and timeframes? </t>
  </si>
  <si>
    <t xml:space="preserve">c) Does the report address resources required (human, financial, material)? </t>
  </si>
  <si>
    <t xml:space="preserve">d) Does it refer to improvement for the users? </t>
  </si>
  <si>
    <t xml:space="preserve">e) Does it refer to improvement of the effectiveness of the quality system? </t>
  </si>
  <si>
    <t xml:space="preserve">f) Were the quality objectives and the quality policy reviewed for appropriateness and continuous improvement? </t>
  </si>
  <si>
    <t>2.3</t>
  </si>
  <si>
    <t>Are findings and actions from MR communicated to the relevant staff?</t>
  </si>
  <si>
    <r>
      <rPr>
        <b/>
        <sz val="8"/>
        <color theme="1"/>
        <rFont val="Calibri"/>
        <family val="2"/>
        <scheme val="minor"/>
      </rPr>
      <t xml:space="preserve">ISO15189:2012 Clause 4.1.1.4; 4.15.4 
</t>
    </r>
    <r>
      <rPr>
        <sz val="8"/>
        <color theme="1"/>
        <rFont val="Calibri"/>
        <family val="2"/>
        <scheme val="minor"/>
      </rPr>
      <t>Note: Findings and actions arising from management reviews shall be recorded and reported to laboratory staff.</t>
    </r>
  </si>
  <si>
    <t>2.4</t>
  </si>
  <si>
    <t>Does lab management ensure actions from MR are completed within defined timeframes?</t>
  </si>
  <si>
    <r>
      <rPr>
        <b/>
        <sz val="8"/>
        <color theme="1"/>
        <rFont val="Calibri"/>
        <family val="2"/>
        <scheme val="minor"/>
      </rPr>
      <t xml:space="preserve">ISO15189:2012 Clause 4.1.1.4; 4.15.4 
</t>
    </r>
    <r>
      <rPr>
        <sz val="8"/>
        <color theme="1"/>
        <rFont val="Calibri"/>
        <family val="2"/>
        <scheme val="minor"/>
      </rPr>
      <t>Note: Laboratory management shall ensure that actions arising from management review are completed within a defined timeframe.</t>
    </r>
  </si>
  <si>
    <t>Section 3 - Organization &amp; Personnel</t>
  </si>
  <si>
    <t>3.1</t>
  </si>
  <si>
    <r>
      <rPr>
        <b/>
        <u/>
        <sz val="10"/>
        <color theme="1"/>
        <rFont val="Calibri"/>
        <family val="2"/>
        <scheme val="minor"/>
      </rPr>
      <t>Duty Roster and Daily Routine</t>
    </r>
    <r>
      <rPr>
        <sz val="10"/>
        <color theme="1"/>
        <rFont val="Calibri"/>
        <family val="2"/>
        <scheme val="minor"/>
      </rPr>
      <t xml:space="preserve">
Does the laboratory have a duty roster that covers normal and after hours?</t>
    </r>
  </si>
  <si>
    <r>
      <rPr>
        <b/>
        <sz val="8"/>
        <rFont val="Calibri"/>
        <family val="2"/>
        <scheme val="minor"/>
      </rPr>
      <t xml:space="preserve">ISO15189:2012 Clause 4.1.1.4(c); 4.1.2.1(i) 
</t>
    </r>
    <r>
      <rPr>
        <sz val="8"/>
        <rFont val="Calibri"/>
        <family val="2"/>
        <scheme val="minor"/>
      </rPr>
      <t>Note: A duty roster designates specific laboratory personnel to specific workstations. Daily routines should be prioritized, organized and coordinated to achieve optimal service delivery for patients.</t>
    </r>
  </si>
  <si>
    <t>3.2</t>
  </si>
  <si>
    <r>
      <rPr>
        <b/>
        <u/>
        <sz val="10"/>
        <color theme="1"/>
        <rFont val="Calibri"/>
        <family val="2"/>
        <scheme val="minor"/>
      </rPr>
      <t>Organizational Chart and External/Internal Reporting Systems</t>
    </r>
    <r>
      <rPr>
        <sz val="10"/>
        <color theme="1"/>
        <rFont val="Calibri"/>
        <family val="2"/>
        <scheme val="minor"/>
      </rPr>
      <t xml:space="preserve">
Is an organizational chart available that indicates the relationship between the laboratory and its parent organization?</t>
    </r>
  </si>
  <si>
    <r>
      <rPr>
        <b/>
        <sz val="8"/>
        <color theme="1"/>
        <rFont val="Calibri"/>
        <family val="2"/>
        <scheme val="minor"/>
      </rPr>
      <t xml:space="preserve">ISO15189:2012 Clause 4.1.2.5 
</t>
    </r>
    <r>
      <rPr>
        <sz val="8"/>
        <color theme="1"/>
        <rFont val="Calibri"/>
        <family val="2"/>
        <scheme val="minor"/>
      </rPr>
      <t>Note: An up-to-date organizational chart and/or narrative description should be available detailing the external and internal reporting relationships for laboratory personnel. The organizational chart or narrative should clearly show how the laboratory is linked to the rest of the hospital and laboratory services where applicable.</t>
    </r>
  </si>
  <si>
    <t>3.3</t>
  </si>
  <si>
    <r>
      <rPr>
        <b/>
        <u/>
        <sz val="10"/>
        <color theme="1"/>
        <rFont val="Calibri"/>
        <family val="2"/>
        <scheme val="minor"/>
      </rPr>
      <t>Laboratory Director</t>
    </r>
    <r>
      <rPr>
        <sz val="10"/>
        <color theme="1"/>
        <rFont val="Calibri"/>
        <family val="2"/>
        <scheme val="minor"/>
      </rPr>
      <t xml:space="preserve">
Is the laboratory directed by a person(s) with the competency and delegated responsibility to perform the following:</t>
    </r>
  </si>
  <si>
    <r>
      <rPr>
        <b/>
        <sz val="8"/>
        <color theme="1"/>
        <rFont val="Calibri"/>
        <family val="2"/>
        <scheme val="minor"/>
      </rPr>
      <t xml:space="preserve">ISO15189:2012 Clause 4.1.1.4 
</t>
    </r>
    <r>
      <rPr>
        <sz val="8"/>
        <color theme="1"/>
        <rFont val="Calibri"/>
        <family val="2"/>
        <scheme val="minor"/>
      </rPr>
      <t>Note: a director may be a person(s) with responsibility for, and authority over, a laboratory. The person or persons referred to may be designated collectively as laboratory director. Other settings may not use the term “Lab Director” but in this question, it refers to person/persons that are running the laboratory, however they decide to name them</t>
    </r>
  </si>
  <si>
    <t xml:space="preserve">a) Provide effective leadership, budgeting and planning </t>
  </si>
  <si>
    <t xml:space="preserve">b) Communicate with stakeholders </t>
  </si>
  <si>
    <t xml:space="preserve">c) Ensure adequate competent staff </t>
  </si>
  <si>
    <t xml:space="preserve">d) Ensure the implementation of the QMS </t>
  </si>
  <si>
    <t xml:space="preserve">e) Selection and monitoring of lab supplies </t>
  </si>
  <si>
    <t xml:space="preserve">f) Selection and monitoring of referral labs </t>
  </si>
  <si>
    <t xml:space="preserve">g) Ensure a safe lab environment </t>
  </si>
  <si>
    <t xml:space="preserve">h) Advisory services </t>
  </si>
  <si>
    <t xml:space="preserve">i) Provide professional development programs for laboratory staff </t>
  </si>
  <si>
    <t xml:space="preserve">j) Address complaints, requests or suggestions from staff and/or lab users </t>
  </si>
  <si>
    <t xml:space="preserve">k) Design and implement a contingency plan </t>
  </si>
  <si>
    <t>3.4</t>
  </si>
  <si>
    <r>
      <rPr>
        <b/>
        <u/>
        <sz val="10"/>
        <color theme="1"/>
        <rFont val="Calibri"/>
        <family val="2"/>
        <scheme val="minor"/>
      </rPr>
      <t>Quality Management System Oversight</t>
    </r>
    <r>
      <rPr>
        <sz val="10"/>
        <color theme="1"/>
        <rFont val="Calibri"/>
        <family val="2"/>
        <scheme val="minor"/>
      </rPr>
      <t xml:space="preserve">
Is there a quality officer/manager with delegated responsibility to oversee compliance with the quality management system?</t>
    </r>
  </si>
  <si>
    <r>
      <rPr>
        <b/>
        <sz val="8"/>
        <color theme="1"/>
        <rFont val="Calibri"/>
        <family val="2"/>
        <scheme val="minor"/>
      </rPr>
      <t xml:space="preserve">ISO15189:2012 Clause 4.1.2.7
</t>
    </r>
    <r>
      <rPr>
        <sz val="8"/>
        <color theme="1"/>
        <rFont val="Calibri"/>
        <family val="2"/>
        <scheme val="minor"/>
      </rPr>
      <t>There should be a quality manager (however named) with delegated authority to oversee compliance with the requirements of the quality management system. The quality manager must report directly to the level of laboratory management at which decisions are made on laboratory policy and resources.</t>
    </r>
  </si>
  <si>
    <t>a) Is there an appointment letter, job description or terms of reference available?</t>
  </si>
  <si>
    <t>b) Does the quality manager ensure that processes needed for the quality management system are established, implemented, and maintained?</t>
  </si>
  <si>
    <t>c) Does the QM report to management which decisions relating to quality are made?</t>
  </si>
  <si>
    <t>d) Does the QM promote awareness of users’ needs and requirements throughout the organization?</t>
  </si>
  <si>
    <t>e) Does the QM participate in management reviews?</t>
  </si>
  <si>
    <t>3.5</t>
  </si>
  <si>
    <r>
      <rPr>
        <b/>
        <u/>
        <sz val="10"/>
        <color theme="1"/>
        <rFont val="Calibri"/>
        <family val="2"/>
        <scheme val="minor"/>
      </rPr>
      <t>Personnel Filing System</t>
    </r>
    <r>
      <rPr>
        <sz val="10"/>
        <color theme="1"/>
        <rFont val="Calibri"/>
        <family val="2"/>
        <scheme val="minor"/>
      </rPr>
      <t xml:space="preserve">
Are records of personnel maintained and do they include the following?</t>
    </r>
  </si>
  <si>
    <r>
      <rPr>
        <b/>
        <sz val="8"/>
        <color theme="1"/>
        <rFont val="Calibri"/>
        <family val="2"/>
        <scheme val="minor"/>
      </rPr>
      <t xml:space="preserve">ISO15189:2012 Clause 5.1.9 
</t>
    </r>
    <r>
      <rPr>
        <sz val="8"/>
        <color theme="1"/>
        <rFont val="Calibri"/>
        <family val="2"/>
        <scheme val="minor"/>
      </rPr>
      <t>Note: Personnel files must be maintained for all current staff. Wherever (offsite or onsite) and however the records are kept, the records must be easily accessible when required. In some laboratories, not all records may be kept in a single file in one place e.g. training and competency records should be kept in the laboratory, medically related information with the administration.</t>
    </r>
  </si>
  <si>
    <t>If files are present, do they document or contain the following:</t>
  </si>
  <si>
    <t>a) Educational and professional qualifications</t>
  </si>
  <si>
    <t>b) Copy of certification or license to practice, when applicable</t>
  </si>
  <si>
    <t>c) Previous work experience e.g. CV</t>
  </si>
  <si>
    <t>d) Job description</t>
  </si>
  <si>
    <t>e) Record of introduction of new staff to the laboratory environment</t>
  </si>
  <si>
    <t>f) Training in current job tasks including vendor training received on-site</t>
  </si>
  <si>
    <t>g) Records of competency assessments</t>
  </si>
  <si>
    <t>h) Records of continuing education</t>
  </si>
  <si>
    <t>i) Reviews of staff performance</t>
  </si>
  <si>
    <t>j) Reports of accidents and exposure to occupational hazards</t>
  </si>
  <si>
    <r>
      <t>k) Immunization status, as applicable</t>
    </r>
    <r>
      <rPr>
        <sz val="10"/>
        <color rgb="FFFF0000"/>
        <rFont val="Calibri"/>
        <family val="2"/>
        <scheme val="minor"/>
      </rPr>
      <t>,</t>
    </r>
    <r>
      <rPr>
        <sz val="10"/>
        <color theme="1"/>
        <rFont val="Calibri"/>
        <family val="2"/>
        <scheme val="minor"/>
      </rPr>
      <t xml:space="preserve"> relevant to assigned duties</t>
    </r>
  </si>
  <si>
    <t>l) Letter of employment or appointment</t>
  </si>
  <si>
    <t>m) Employee medical surveillance records</t>
  </si>
  <si>
    <t>3.7</t>
  </si>
  <si>
    <r>
      <rPr>
        <b/>
        <u/>
        <sz val="10"/>
        <color theme="1"/>
        <rFont val="Calibri"/>
        <family val="2"/>
        <scheme val="minor"/>
      </rPr>
      <t>Laboratory Staff Training</t>
    </r>
    <r>
      <rPr>
        <sz val="10"/>
        <color theme="1"/>
        <rFont val="Calibri"/>
        <family val="2"/>
        <scheme val="minor"/>
      </rPr>
      <t xml:space="preserve">
Is there a system for training that covers the following?</t>
    </r>
  </si>
  <si>
    <r>
      <rPr>
        <b/>
        <sz val="8"/>
        <color theme="1"/>
        <rFont val="Calibri"/>
        <family val="2"/>
        <scheme val="minor"/>
      </rPr>
      <t xml:space="preserve">ISO15189:2012 Clause 4.1.1.4(c); 5.1.5 
</t>
    </r>
    <r>
      <rPr>
        <sz val="8"/>
        <color theme="1"/>
        <rFont val="Calibri"/>
        <family val="2"/>
        <scheme val="minor"/>
      </rPr>
      <t>Note: The effectiveness of the training program shall be reviewed regularly. Personnel that are undergoing training shall be supervised at all times.</t>
    </r>
  </si>
  <si>
    <t>a) The quality management system</t>
  </si>
  <si>
    <t>b) Assigned work processes, procedures and tasks</t>
  </si>
  <si>
    <t>c) The applicable laboratory information system</t>
  </si>
  <si>
    <t>d) Health and safety, including the prevention or containment of the effects of adverse incidents</t>
  </si>
  <si>
    <t>e) Laboratory Ethics</t>
  </si>
  <si>
    <t>f) Confidentiality of patient information</t>
  </si>
  <si>
    <t>g) Is there supervision for persons undergoing training</t>
  </si>
  <si>
    <t>h) Continuous medical education</t>
  </si>
  <si>
    <t>i) Review of effectiveness of the training program</t>
  </si>
  <si>
    <t>3.8</t>
  </si>
  <si>
    <r>
      <rPr>
        <b/>
        <u/>
        <sz val="10"/>
        <color theme="1"/>
        <rFont val="Calibri"/>
        <family val="2"/>
        <scheme val="minor"/>
      </rPr>
      <t>Staff Competency Assessment and Retraining</t>
    </r>
    <r>
      <rPr>
        <sz val="10"/>
        <color theme="1"/>
        <rFont val="Calibri"/>
        <family val="2"/>
        <scheme val="minor"/>
      </rPr>
      <t xml:space="preserve">
Is there a system for competency assessment that covers the following?</t>
    </r>
  </si>
  <si>
    <r>
      <rPr>
        <b/>
        <sz val="8"/>
        <color theme="1"/>
        <rFont val="Calibri"/>
        <family val="2"/>
        <scheme val="minor"/>
      </rPr>
      <t xml:space="preserve">ISO15189:2012 Clause 4.1.2.1(h); 5.1.6 
</t>
    </r>
    <r>
      <rPr>
        <sz val="8"/>
        <color theme="1"/>
        <rFont val="Calibri"/>
        <family val="2"/>
        <scheme val="minor"/>
      </rPr>
      <t>Note: Newly hired lab staff must be assessed for competency before performing independent duties. All lab staff must undergo ongoing competency at a frequency defined by the laboratory. Staff assigned to a new section should be assessed before fully assuming independent duties. When deficiencies are noted, retraining and reassessment must be planned and documented. If the employee’s competency remains below standard, further action might include supervisory review of work, re-assignment of duties, or other appropriate actions. Records of competency assessments and resulting actions should be retained in personnel files and/or quality records. Records should show which skills were assessed, how those skills were measured, and who performed the assessment.</t>
    </r>
  </si>
  <si>
    <t>a) Are competency assessments performed according defined criteria</t>
  </si>
  <si>
    <t>b) New hires</t>
  </si>
  <si>
    <t>c) Existing staff</t>
  </si>
  <si>
    <t>d) Retraining and re-assessment where needed</t>
  </si>
  <si>
    <t>3.9</t>
  </si>
  <si>
    <r>
      <rPr>
        <b/>
        <u/>
        <sz val="10"/>
        <color theme="1"/>
        <rFont val="Calibri"/>
        <family val="2"/>
        <scheme val="minor"/>
      </rPr>
      <t xml:space="preserve">Staff meetings
</t>
    </r>
    <r>
      <rPr>
        <sz val="10"/>
        <color theme="1"/>
        <rFont val="Calibri"/>
        <family val="2"/>
        <scheme val="minor"/>
      </rPr>
      <t>Are staff meetings held regularly?</t>
    </r>
  </si>
  <si>
    <r>
      <rPr>
        <b/>
        <sz val="8"/>
        <color rgb="FF000000"/>
        <rFont val="Calibri"/>
        <family val="2"/>
        <scheme val="minor"/>
      </rPr>
      <t xml:space="preserve">ISO15189:2012 Clause 4.1.2.1(a); (e); 4.1.2.2; 4.1.2.6; 4.4; 4.14.3
</t>
    </r>
    <r>
      <rPr>
        <sz val="8"/>
        <color rgb="FF000000"/>
        <rFont val="Calibri"/>
        <family val="2"/>
        <scheme val="minor"/>
      </rPr>
      <t>Note: The laboratory should hold regular staff meetings to ensure communication within the laboratory. Meetings should have recorded notes to facilitate review of progress over time.</t>
    </r>
  </si>
  <si>
    <t>Do meetings include the following items?</t>
  </si>
  <si>
    <t>a) Follow-up of action items from previous staff meetings</t>
  </si>
  <si>
    <t>b) Systemic and/or recurrent problems and issues addressed, including actions to prevent recurrence</t>
  </si>
  <si>
    <t>c) Complaints</t>
  </si>
  <si>
    <t>d) Communication on reviewed/revised/redundant SOPs</t>
  </si>
  <si>
    <t>e) Review of results from prior corrective actions</t>
  </si>
  <si>
    <t>f) Discussion and evaluation of improvement topics/projects</t>
  </si>
  <si>
    <t>g) Feedback given by staff that have attended hospital meetings, external meetings, training, conferences, workshops, etc.</t>
  </si>
  <si>
    <t>h) Relay of reports and updates from lab attendance at meetings with clinicians (the use of lab services and/or attendance at clinical rounds)</t>
  </si>
  <si>
    <t>i) Recording and monitoring of meeting notes for progress on issues.</t>
  </si>
  <si>
    <t>Section 4 - Client Management and Customer Service</t>
  </si>
  <si>
    <r>
      <rPr>
        <b/>
        <sz val="8"/>
        <color theme="1"/>
        <rFont val="Calibri"/>
        <family val="2"/>
        <scheme val="minor"/>
      </rPr>
      <t xml:space="preserve">ISO15189:2012 Clause 4.1.1.4(g); 4.7 </t>
    </r>
    <r>
      <rPr>
        <sz val="8"/>
        <color theme="1"/>
        <rFont val="Calibri"/>
        <family val="2"/>
        <scheme val="minor"/>
      </rPr>
      <t xml:space="preserve">
Note: Authorized staff should provide advice on sample type, examination choice, frequency and results interpretation.</t>
    </r>
  </si>
  <si>
    <t>4.2</t>
  </si>
  <si>
    <r>
      <rPr>
        <b/>
        <u/>
        <sz val="10"/>
        <color theme="1"/>
        <rFont val="Calibri"/>
        <family val="2"/>
        <scheme val="minor"/>
      </rPr>
      <t>Resolution of Complaints</t>
    </r>
    <r>
      <rPr>
        <sz val="10"/>
        <color theme="1"/>
        <rFont val="Calibri"/>
        <family val="2"/>
        <scheme val="minor"/>
      </rPr>
      <t xml:space="preserve">
Does the laboratory investigate (review) and resolves of customer complaints?</t>
    </r>
  </si>
  <si>
    <r>
      <rPr>
        <b/>
        <sz val="8"/>
        <color theme="1"/>
        <rFont val="Calibri"/>
        <family val="2"/>
        <scheme val="minor"/>
      </rPr>
      <t xml:space="preserve">ISO15189:2012 Clause 4.1.1.4(m); 4.8; 4.15.2(i) </t>
    </r>
    <r>
      <rPr>
        <sz val="8"/>
        <color theme="1"/>
        <rFont val="Calibri"/>
        <family val="2"/>
        <scheme val="minor"/>
      </rPr>
      <t xml:space="preserve">
Note: The laboratory must have a documented procedure for the management of complaints or other feedback received from clinicians, patients, laboratory staff or other parties. Feedback must be given to the complainant.</t>
    </r>
  </si>
  <si>
    <t>4.3</t>
  </si>
  <si>
    <r>
      <rPr>
        <b/>
        <u/>
        <sz val="10"/>
        <color theme="1"/>
        <rFont val="Calibri"/>
        <family val="2"/>
        <scheme val="minor"/>
      </rPr>
      <t>Laboratory Handbook for Clients - information for users</t>
    </r>
    <r>
      <rPr>
        <sz val="10"/>
        <color theme="1"/>
        <rFont val="Calibri"/>
        <family val="2"/>
        <scheme val="minor"/>
      </rPr>
      <t xml:space="preserve">
</t>
    </r>
  </si>
  <si>
    <r>
      <rPr>
        <b/>
        <sz val="8"/>
        <color theme="1"/>
        <rFont val="Calibri"/>
        <family val="2"/>
        <scheme val="minor"/>
      </rPr>
      <t xml:space="preserve">ISO15189:2012 Clause 4.1.1.4(g); 4.5; 5.4.2 </t>
    </r>
    <r>
      <rPr>
        <sz val="8"/>
        <color theme="1"/>
        <rFont val="Calibri"/>
        <family val="2"/>
        <scheme val="minor"/>
      </rPr>
      <t xml:space="preserve">
Note: The laboratory should provide its clients with a handbook that outlines the laboratory’s hours of operation, available tests, specimen collection instructions, packaging and shipping directions, and expected turnaround times.</t>
    </r>
  </si>
  <si>
    <t>Is there a laboratory handbook for laboratory users that includes information on: 
- location of the laboratory, 
- services offered, 
- laboratory operating times,
- instructions on completion of request forms,
- instruction for preparation of the patient; 
- sample collection including patient collected samples, 
- transport, 
- agreed turnaround times, 
- acceptance and rejection criteria, 
- availability of advice on examination and interpretation of results; 
- lab policy on protection of personal information,
- laboratory complaints procedure.</t>
  </si>
  <si>
    <t>4.4</t>
  </si>
  <si>
    <r>
      <rPr>
        <b/>
        <u/>
        <sz val="10"/>
        <color theme="1"/>
        <rFont val="Calibri"/>
        <family val="2"/>
        <scheme val="minor"/>
      </rPr>
      <t>Communication Policy on Delays in Service</t>
    </r>
    <r>
      <rPr>
        <sz val="10"/>
        <color theme="1"/>
        <rFont val="Calibri"/>
        <family val="2"/>
        <scheme val="minor"/>
      </rPr>
      <t xml:space="preserve">
Is timely, documented notification provided to customers when the laboratory experiences delays or interruptions in testing (due to equipment failure, stock-outs, staff levels, etc.) or finds it necessary to change examination procedures, and when testing resumes?</t>
    </r>
  </si>
  <si>
    <r>
      <rPr>
        <b/>
        <sz val="8"/>
        <color theme="1"/>
        <rFont val="Calibri"/>
        <family val="2"/>
        <scheme val="minor"/>
      </rPr>
      <t>ISO15189:2012 Clause 4.1.2.6; 4.4; 5.8.1</t>
    </r>
    <r>
      <rPr>
        <sz val="8"/>
        <color theme="1"/>
        <rFont val="Calibri"/>
        <family val="2"/>
        <scheme val="minor"/>
      </rPr>
      <t xml:space="preserve">
There should be a policy for notifying the requester when an examination is delayed. Such notification shall be documented for both service interruption and resumption as well as related feedback from clinicians. Clinical personnel do not need to be notified of all delays of examination but should be notified in those situations where the delay could compromise patient care. </t>
    </r>
  </si>
  <si>
    <t>4.5</t>
  </si>
  <si>
    <r>
      <rPr>
        <b/>
        <u/>
        <sz val="10"/>
        <color theme="1"/>
        <rFont val="Calibri"/>
        <family val="2"/>
        <scheme val="minor"/>
      </rPr>
      <t>Evaluation Tool and Follow Up</t>
    </r>
    <r>
      <rPr>
        <sz val="10"/>
        <color theme="1"/>
        <rFont val="Calibri"/>
        <family val="2"/>
        <scheme val="minor"/>
      </rPr>
      <t xml:space="preserve">
Is there a tool for regularly evaluating client satisfaction, staff suggestions and is the feedback received effectively utilized to improve services?</t>
    </r>
  </si>
  <si>
    <r>
      <rPr>
        <b/>
        <sz val="8"/>
        <color theme="1"/>
        <rFont val="Calibri"/>
        <family val="2"/>
        <scheme val="minor"/>
      </rPr>
      <t>ISO15189:2012 Clause 4.1.1.4(m); 4.8; 4.14.3; 4.14.4</t>
    </r>
    <r>
      <rPr>
        <sz val="8"/>
        <color theme="1"/>
        <rFont val="Calibri"/>
        <family val="2"/>
        <scheme val="minor"/>
      </rPr>
      <t xml:space="preserve">
The laboratory should measure the satisfaction of clients, clinicians and patients regarding its services, either on an ongoing basis or through episodic solicitations. </t>
    </r>
  </si>
  <si>
    <t>n/a</t>
  </si>
  <si>
    <t>Section 5 - Equipment</t>
  </si>
  <si>
    <r>
      <rPr>
        <b/>
        <sz val="8"/>
        <color theme="1"/>
        <rFont val="Calibri"/>
        <family val="2"/>
        <scheme val="minor"/>
      </rPr>
      <t xml:space="preserve">ISO15189:2012 Clause 5.3.1.2
</t>
    </r>
    <r>
      <rPr>
        <sz val="8"/>
        <color theme="1"/>
        <rFont val="Calibri"/>
        <family val="2"/>
        <scheme val="minor"/>
      </rPr>
      <t>Equipment should be properly placed as specified in user manual away from the following but not limited to water, direct sunlight, vibrations, in traffic and with more than 75% of the base of the equipment sitting on the bench top to avoid tip-over.</t>
    </r>
  </si>
  <si>
    <t>5.2</t>
  </si>
  <si>
    <t>Are equipment operated by trained, competent and authorized personnel?</t>
  </si>
  <si>
    <r>
      <rPr>
        <b/>
        <sz val="8"/>
        <color theme="1"/>
        <rFont val="Calibri"/>
        <family val="2"/>
        <scheme val="minor"/>
      </rPr>
      <t xml:space="preserve">ISO15189:2012 Clause 5.3.1.3
</t>
    </r>
    <r>
      <rPr>
        <sz val="8"/>
        <color theme="1"/>
        <rFont val="Calibri"/>
        <family val="2"/>
        <scheme val="minor"/>
      </rPr>
      <t>Note: The staff must be trained, and deemed competent to operate equipment.</t>
    </r>
  </si>
  <si>
    <r>
      <rPr>
        <b/>
        <u/>
        <sz val="10"/>
        <color theme="1"/>
        <rFont val="Calibri"/>
        <family val="2"/>
        <scheme val="minor"/>
      </rPr>
      <t>Equipment and Method Validation/Verification and Documentation</t>
    </r>
    <r>
      <rPr>
        <sz val="10"/>
        <color theme="1"/>
        <rFont val="Calibri"/>
        <family val="2"/>
        <scheme val="minor"/>
      </rPr>
      <t xml:space="preserve">
Are newly introduced equipment and methods validated and verified on-site and are validation and verification reports available?</t>
    </r>
  </si>
  <si>
    <r>
      <rPr>
        <b/>
        <sz val="8"/>
        <color theme="1"/>
        <rFont val="Calibri"/>
        <family val="2"/>
        <scheme val="minor"/>
      </rPr>
      <t xml:space="preserve">ISO15189:2012 Clause 5.3.1.2; 5.5.1
</t>
    </r>
    <r>
      <rPr>
        <sz val="8"/>
        <color theme="1"/>
        <rFont val="Calibri"/>
        <family val="2"/>
        <scheme val="minor"/>
      </rPr>
      <t>Newly introduced methods or equipment must be verified onsite to ensure that their introduction yields performance equal to or better than the previous method or equipment. Manufacturers’ validation may be used. Back up equipment must also be included in verification procedures.</t>
    </r>
  </si>
  <si>
    <t>a) Are specific verification/validation protocols in place for each equipment and examination procedure?</t>
  </si>
  <si>
    <t>b) Is validation performed for all methods laboratory designed or developed methods by the laboratory, standard methods used outside their intended scope, and validated methods that are subsequently modified?</t>
  </si>
  <si>
    <t>c) Has validation information been obtained from the manufacturer/method developer as part of the verification?</t>
  </si>
  <si>
    <t>d) Have performance characteristics been appropriately selected and evaluated as per intended use?</t>
  </si>
  <si>
    <t>e) Were the verification/validation studies appropriate and adequate?</t>
  </si>
  <si>
    <t>f) Was the analysis of data appropriate for the selected performance characteristics?</t>
  </si>
  <si>
    <t>g) Have the verification/validation results/reports been reviewed and approved by an authorised person?</t>
  </si>
  <si>
    <t>5.4</t>
  </si>
  <si>
    <r>
      <rPr>
        <b/>
        <u/>
        <sz val="10"/>
        <color theme="1"/>
        <rFont val="Calibri"/>
        <family val="2"/>
        <scheme val="minor"/>
      </rPr>
      <t>Mesurement uncertainty of measured quantity tests</t>
    </r>
    <r>
      <rPr>
        <sz val="10"/>
        <color theme="1"/>
        <rFont val="Calibri"/>
        <family val="2"/>
        <scheme val="minor"/>
      </rPr>
      <t xml:space="preserve">
Does the laboratory have documented estimates of measurement of uncertainty (UM)?</t>
    </r>
  </si>
  <si>
    <r>
      <rPr>
        <b/>
        <sz val="8"/>
        <color theme="1"/>
        <rFont val="Calibri"/>
        <family val="2"/>
        <scheme val="minor"/>
      </rPr>
      <t xml:space="preserve">ISO15189:2012 Clause 5.5.1.4 
</t>
    </r>
    <r>
      <rPr>
        <sz val="8"/>
        <color theme="1"/>
        <rFont val="Calibri"/>
        <family val="2"/>
        <scheme val="minor"/>
      </rPr>
      <t>Note: Measurement of uncertainty should be calculated at different clinical decision levels. Cumulative IQC (minimum 6 months data) may be used to calculate measurement of uncertainty.</t>
    </r>
  </si>
  <si>
    <t>a) Has the laboratory calculated the measurement uncertainty for each quantitative measurement procedure?</t>
  </si>
  <si>
    <t>b) Has the laboratory defined the performance requirements (factors that affect the UM) for the measurement uncertainty of each measurement procedure and regularly review estimates of measurement uncertainty?</t>
  </si>
  <si>
    <t>c) Does the lab make its calculated measurement of uncertainty available to its users upon request?</t>
  </si>
  <si>
    <t>5.5</t>
  </si>
  <si>
    <r>
      <rPr>
        <b/>
        <u/>
        <sz val="10"/>
        <color theme="1"/>
        <rFont val="Calibri"/>
        <family val="2"/>
        <scheme val="minor"/>
      </rPr>
      <t>Equipment Maintenance Records</t>
    </r>
    <r>
      <rPr>
        <sz val="10"/>
        <color theme="1"/>
        <rFont val="Calibri"/>
        <family val="2"/>
        <scheme val="minor"/>
      </rPr>
      <t xml:space="preserve">
Is current equipment inventory data available on all equipment in the laboratory?</t>
    </r>
  </si>
  <si>
    <r>
      <rPr>
        <b/>
        <sz val="8"/>
        <color theme="1"/>
        <rFont val="Calibri"/>
        <family val="2"/>
        <scheme val="minor"/>
      </rPr>
      <t xml:space="preserve">ISO15189:2012 Clause 4.13; 5.3.1.7
</t>
    </r>
    <r>
      <rPr>
        <sz val="8"/>
        <color theme="1"/>
        <rFont val="Calibri"/>
        <family val="2"/>
        <scheme val="minor"/>
      </rPr>
      <t>Records shall be maintained for each item of equipment used in the performance of examinations. Such equipment list must include major analysers as well as ancillary equipment like centrifuges, water baths, rotators, fridges, pipettes, timers, printers, computers.</t>
    </r>
  </si>
  <si>
    <t>a) Name of equipment</t>
  </si>
  <si>
    <t>b) Manufacturer’s or authorized supplier contact details</t>
  </si>
  <si>
    <t>c) Condition received (new, used, reconditioned)</t>
  </si>
  <si>
    <t>d) Serial number</t>
  </si>
  <si>
    <t>e) Date of receiving</t>
  </si>
  <si>
    <t>f) Where equipment is obsolete, date when put “out of service”</t>
  </si>
  <si>
    <t>g) Date of entry into service after validation / verification)</t>
  </si>
  <si>
    <t>h) Location</t>
  </si>
  <si>
    <t>5.6</t>
  </si>
  <si>
    <r>
      <rPr>
        <b/>
        <u/>
        <sz val="10"/>
        <color theme="1"/>
        <rFont val="Calibri"/>
        <family val="2"/>
        <scheme val="minor"/>
      </rPr>
      <t>Equipment Maintenance Records</t>
    </r>
    <r>
      <rPr>
        <sz val="10"/>
        <color theme="1"/>
        <rFont val="Calibri"/>
        <family val="2"/>
        <scheme val="minor"/>
      </rPr>
      <t xml:space="preserve">
Is relevant equipment service information readily available in the laboratory?</t>
    </r>
  </si>
  <si>
    <r>
      <rPr>
        <b/>
        <sz val="8"/>
        <color theme="1"/>
        <rFont val="Calibri"/>
        <family val="2"/>
        <scheme val="minor"/>
      </rPr>
      <t xml:space="preserve">ISO15189:2012 Clause 4.13; 5.3.1.5; 5.3.1.7
</t>
    </r>
    <r>
      <rPr>
        <sz val="8"/>
        <color theme="1"/>
        <rFont val="Calibri"/>
        <family val="2"/>
        <scheme val="minor"/>
      </rPr>
      <t xml:space="preserve">Maintenance records must be maintained for each item of equipment used in the performance of examinations. These records shall be maintained and shall be readily available for the lifespan of the equipment or for any time period required by national, regional and local authorities. </t>
    </r>
  </si>
  <si>
    <t>a) Service contract information or service schedule that has been adhered to</t>
  </si>
  <si>
    <t>b) Contact details for service provider</t>
  </si>
  <si>
    <t>c) Decontamination records before service , repair or decommissioning</t>
  </si>
  <si>
    <t>d) Engineer or service provider preventive maintenance records</t>
  </si>
  <si>
    <t>e) Last date of service</t>
  </si>
  <si>
    <t>f) Next date of service</t>
  </si>
  <si>
    <t>5.7</t>
  </si>
  <si>
    <r>
      <rPr>
        <b/>
        <u/>
        <sz val="10"/>
        <color theme="1"/>
        <rFont val="Calibri"/>
        <family val="2"/>
        <scheme val="minor"/>
      </rPr>
      <t>Defective Equipment Waiting for Repair</t>
    </r>
    <r>
      <rPr>
        <sz val="10"/>
        <color theme="1"/>
        <rFont val="Calibri"/>
        <family val="2"/>
        <scheme val="minor"/>
      </rPr>
      <t xml:space="preserve">
Is defective equipment waiting for repair not used and clearly labelled?</t>
    </r>
  </si>
  <si>
    <r>
      <rPr>
        <b/>
        <sz val="8"/>
        <color theme="1"/>
        <rFont val="Calibri"/>
        <family val="2"/>
        <scheme val="minor"/>
      </rPr>
      <t xml:space="preserve">ISO15189:2012 Clause 4.13; 5.3.1.5 
</t>
    </r>
    <r>
      <rPr>
        <sz val="8"/>
        <color theme="1"/>
        <rFont val="Calibri"/>
        <family val="2"/>
        <scheme val="minor"/>
      </rPr>
      <t>Note: label should include the date of malfunction and “not in use” and a signature of approval.</t>
    </r>
  </si>
  <si>
    <t>5.8</t>
  </si>
  <si>
    <r>
      <rPr>
        <b/>
        <u/>
        <sz val="10"/>
        <color theme="1"/>
        <rFont val="Calibri"/>
        <family val="2"/>
        <scheme val="minor"/>
      </rPr>
      <t>Obsolete Equipment Procedures</t>
    </r>
    <r>
      <rPr>
        <sz val="10"/>
        <color theme="1"/>
        <rFont val="Calibri"/>
        <family val="2"/>
        <scheme val="minor"/>
      </rPr>
      <t xml:space="preserve">
Is non-functioning equipment appropriately labelled and removed from the laboratory or path of workflow following the equipment management policies and procedures?</t>
    </r>
  </si>
  <si>
    <r>
      <rPr>
        <b/>
        <sz val="8"/>
        <color theme="1"/>
        <rFont val="Calibri"/>
        <family val="2"/>
        <scheme val="minor"/>
      </rPr>
      <t xml:space="preserve">ISO15189:2012 Clause 4.13; 5.3.1.5 
</t>
    </r>
    <r>
      <rPr>
        <sz val="8"/>
        <color theme="1"/>
        <rFont val="Calibri"/>
        <family val="2"/>
        <scheme val="minor"/>
      </rPr>
      <t>Note: Label should include the date made obsolete and “obsolete” and a signature of approval.</t>
    </r>
  </si>
  <si>
    <t>Equipment calibration and Metrological traceability Protocol</t>
  </si>
  <si>
    <r>
      <rPr>
        <b/>
        <sz val="8"/>
        <color theme="1"/>
        <rFont val="Calibri"/>
        <family val="2"/>
        <scheme val="minor"/>
      </rPr>
      <t xml:space="preserve">ISO15189:2012 Clause 5.3.1.4 
</t>
    </r>
    <r>
      <rPr>
        <sz val="8"/>
        <color theme="1"/>
        <rFont val="Calibri"/>
        <family val="2"/>
        <scheme val="minor"/>
      </rPr>
      <t>Note: Documentation of calibration traceability to a higher order reference material or reference procedure may be provided by an examination system manufacturer. Such documentation is acceptable as long as the manufacturer's examination system and calibration procedures are used without modification.</t>
    </r>
  </si>
  <si>
    <t>a) Is routine calibration of laboratory equipment (including pipettes, centrifuges, balances and thermometers) scheduled, as indicated on the equipment, and verified?</t>
  </si>
  <si>
    <t>b) Is the calibration traceable (e.g. use of reference materials and equipment like certified thermometers, tachometer?</t>
  </si>
  <si>
    <t>c) Is there evidence of review of calibration certificates/results by the laboratory before acceptance back into use?</t>
  </si>
  <si>
    <t>d) Is certified reference materials, examination and calibration by another procedure, use of mutual consent standards or methods used for in house calibrations?</t>
  </si>
  <si>
    <t>5.10</t>
  </si>
  <si>
    <r>
      <rPr>
        <b/>
        <u/>
        <sz val="10"/>
        <color theme="1"/>
        <rFont val="Calibri"/>
        <family val="2"/>
        <scheme val="minor"/>
      </rPr>
      <t>Equipment Preventive Maintenance</t>
    </r>
    <r>
      <rPr>
        <sz val="10"/>
        <color theme="1"/>
        <rFont val="Calibri"/>
        <family val="2"/>
        <scheme val="minor"/>
      </rPr>
      <t xml:space="preserve">
Is routine user preventive maintenance performed on all equipment and recorded according to manufacturer’s minimum requirements?</t>
    </r>
  </si>
  <si>
    <r>
      <rPr>
        <b/>
        <sz val="8"/>
        <color theme="1"/>
        <rFont val="Calibri"/>
        <family val="2"/>
        <scheme val="minor"/>
      </rPr>
      <t xml:space="preserve">ISO15189:2012 Clause 4.13; 5.3.1.5 
</t>
    </r>
    <r>
      <rPr>
        <sz val="8"/>
        <color theme="1"/>
        <rFont val="Calibri"/>
        <family val="2"/>
        <scheme val="minor"/>
      </rPr>
      <t>Note: Preventative maintenance by operators must be done on all equipment used in examinations including centrifuges, autoclaves, microscopes, and safety cabinets.</t>
    </r>
  </si>
  <si>
    <r>
      <rPr>
        <b/>
        <sz val="8"/>
        <color theme="1"/>
        <rFont val="Calibri"/>
        <family val="2"/>
        <scheme val="minor"/>
      </rPr>
      <t xml:space="preserve">ISO15189:2012 Clause 4.13; 5.3.1.5 
</t>
    </r>
    <r>
      <rPr>
        <sz val="8"/>
        <color theme="1"/>
        <rFont val="Calibri"/>
        <family val="2"/>
        <scheme val="minor"/>
      </rPr>
      <t>Note: All equipment must be serviced at specified intervals by a qualified service engineer either through service contracts or otherwise. Service schedule must at minimum meet manufacturer’s requirements.</t>
    </r>
  </si>
  <si>
    <t>5.12</t>
  </si>
  <si>
    <r>
      <rPr>
        <b/>
        <u/>
        <sz val="10"/>
        <color theme="1"/>
        <rFont val="Calibri"/>
        <family val="2"/>
        <scheme val="minor"/>
      </rPr>
      <t>Equipment Malfunction - Response and Documentation</t>
    </r>
    <r>
      <rPr>
        <sz val="10"/>
        <color theme="1"/>
        <rFont val="Calibri"/>
        <family val="2"/>
        <scheme val="minor"/>
      </rPr>
      <t xml:space="preserve">
Is equipment malfunction resolved by corrective action(s) and the associated root cause analysis?</t>
    </r>
  </si>
  <si>
    <r>
      <rPr>
        <b/>
        <sz val="8"/>
        <color theme="1"/>
        <rFont val="Calibri"/>
        <family val="2"/>
        <scheme val="minor"/>
      </rPr>
      <t xml:space="preserve">ISO15189:2012 Clause 4.9; 4.10, 4.13; 5.3.1.5 
</t>
    </r>
    <r>
      <rPr>
        <sz val="8"/>
        <color theme="1"/>
        <rFont val="Calibri"/>
        <family val="2"/>
        <scheme val="minor"/>
      </rPr>
      <t>Note: All equipment malfunctions must be investigated and documented as per the non-conforming procedure. In the event that the user cannot resolve the problem, a repair order must be initiated.</t>
    </r>
  </si>
  <si>
    <t>5.13</t>
  </si>
  <si>
    <r>
      <rPr>
        <b/>
        <u/>
        <sz val="10"/>
        <color theme="1"/>
        <rFont val="Calibri"/>
        <family val="2"/>
        <scheme val="minor"/>
      </rPr>
      <t xml:space="preserve">Equipment Repair Monitoring and Documentation
</t>
    </r>
    <r>
      <rPr>
        <sz val="10"/>
        <color theme="1"/>
        <rFont val="Calibri"/>
        <family val="2"/>
        <scheme val="minor"/>
      </rPr>
      <t>- Are repair orders monitored to determine if the service is completed? 
- Does the laboratory verify and document that it is in proper working order before being put back into service?</t>
    </r>
  </si>
  <si>
    <r>
      <rPr>
        <b/>
        <sz val="8"/>
        <color theme="1"/>
        <rFont val="Calibri"/>
        <family val="2"/>
        <scheme val="minor"/>
      </rPr>
      <t xml:space="preserve">ISO15189:2012 Clause 4.13; 5.3.1.5; 5.6 
</t>
    </r>
    <r>
      <rPr>
        <sz val="8"/>
        <color theme="1"/>
        <rFont val="Calibri"/>
        <family val="2"/>
        <scheme val="minor"/>
      </rPr>
      <t>Note: After a repair all levels of QC must or other performance checks must be processed to verify that the equipment is in proper working condition. Copies of the QC or performance checks results should be attached to the repair records as evidence.</t>
    </r>
  </si>
  <si>
    <t>5.14</t>
  </si>
  <si>
    <r>
      <rPr>
        <b/>
        <u/>
        <sz val="10"/>
        <rFont val="Calibri"/>
        <family val="2"/>
        <scheme val="minor"/>
      </rPr>
      <t>Equipment Failure - Contingency Plan</t>
    </r>
    <r>
      <rPr>
        <sz val="10"/>
        <rFont val="Calibri"/>
        <family val="2"/>
        <scheme val="minor"/>
      </rPr>
      <t xml:space="preserve">
Is there a functional back-up system that prevents interruption of lab services?</t>
    </r>
  </si>
  <si>
    <r>
      <rPr>
        <b/>
        <sz val="8"/>
        <color theme="1"/>
        <rFont val="Calibri"/>
        <family val="2"/>
        <scheme val="minor"/>
      </rPr>
      <t xml:space="preserve">ISO15189:2012 Clause 4.1.1.4 (n); 5.3.1 
</t>
    </r>
    <r>
      <rPr>
        <sz val="8"/>
        <color theme="1"/>
        <rFont val="Calibri"/>
        <family val="2"/>
        <scheme val="minor"/>
      </rPr>
      <t>Note: Interruption to services is considered when a laboratory cannot release results to their users. Testing services should not be subject to interruption due to equipment malfunctions. Contingency plans must be in place, in the event of equipment failure, for the completion of testing. In the event of a testing disruption, planning may include the use of a back-up instrument, the use of a different testing method, the referral of samples to another laboratory.</t>
    </r>
  </si>
  <si>
    <t>5.15</t>
  </si>
  <si>
    <r>
      <rPr>
        <b/>
        <u/>
        <sz val="10"/>
        <color theme="1"/>
        <rFont val="Calibri"/>
        <family val="2"/>
        <scheme val="minor"/>
      </rPr>
      <t>Manufacturer's Operator Manual</t>
    </r>
    <r>
      <rPr>
        <sz val="10"/>
        <color theme="1"/>
        <rFont val="Calibri"/>
        <family val="2"/>
        <scheme val="minor"/>
      </rPr>
      <t xml:space="preserve">
Are the equipment manufacturer’s operator manuals readily available to testing staff, and where possible, available in the language understood by staff?</t>
    </r>
  </si>
  <si>
    <r>
      <rPr>
        <b/>
        <sz val="8"/>
        <color theme="1"/>
        <rFont val="Calibri"/>
        <family val="2"/>
        <scheme val="minor"/>
      </rPr>
      <t xml:space="preserve">ISO15189:2012 Clause 5.3.1.3
</t>
    </r>
    <r>
      <rPr>
        <sz val="8"/>
        <color theme="1"/>
        <rFont val="Calibri"/>
        <family val="2"/>
        <scheme val="minor"/>
      </rPr>
      <t>Operator manuals must be readily available for reference by testing staff.</t>
    </r>
  </si>
  <si>
    <t>5.16</t>
  </si>
  <si>
    <r>
      <rPr>
        <b/>
        <u/>
        <sz val="10"/>
        <color theme="1"/>
        <rFont val="Calibri"/>
        <family val="2"/>
        <scheme val="minor"/>
      </rPr>
      <t>Laboratory Testing Services</t>
    </r>
    <r>
      <rPr>
        <sz val="10"/>
        <color theme="1"/>
        <rFont val="Calibri"/>
        <family val="2"/>
        <scheme val="minor"/>
      </rPr>
      <t xml:space="preserve">
Has the laboratory provided uninterrupted testing services, with no disruptions due to equipment failure in the last year (or since the last audit)?</t>
    </r>
  </si>
  <si>
    <r>
      <rPr>
        <b/>
        <sz val="8"/>
        <color theme="1"/>
        <rFont val="Calibri"/>
        <family val="2"/>
        <scheme val="minor"/>
      </rPr>
      <t xml:space="preserve">ISO15189:2012 Clause 4.1.1.4(a);(n); 4.1.2.1(i)
</t>
    </r>
    <r>
      <rPr>
        <sz val="8"/>
        <color theme="1"/>
        <rFont val="Calibri"/>
        <family val="2"/>
        <scheme val="minor"/>
      </rPr>
      <t>Note: Interruption to services is considered when a laboratory cannot release results to their users. Testing services should not be subject to interruption due to equipment malfunctions. Contingency plans must be in place, in the event of equipment failure, for the completion of testing. In the event of a testing disruption, planning may include the use of a back-up instrument, the use of a different testing method, the referral of samples to another laboratory</t>
    </r>
  </si>
  <si>
    <t>Section 6 - Evaluation and Audits</t>
  </si>
  <si>
    <t>6.1</t>
  </si>
  <si>
    <r>
      <rPr>
        <b/>
        <u/>
        <sz val="10"/>
        <color theme="1"/>
        <rFont val="Calibri"/>
        <family val="2"/>
        <scheme val="minor"/>
      </rPr>
      <t>Internal audits</t>
    </r>
    <r>
      <rPr>
        <sz val="10"/>
        <color theme="1"/>
        <rFont val="Calibri"/>
        <family val="2"/>
        <scheme val="minor"/>
      </rPr>
      <t xml:space="preserve">
Are internal audits conducted at intervals as defined in the quality manual and do these audits address areas important to patient care?</t>
    </r>
  </si>
  <si>
    <t>a) Is there an audit plan/schedule that ensures all activities of the QMS are audited?</t>
  </si>
  <si>
    <t>b) Are audits being carried with minimal conflict of interest e.g. where possible, carried out by persons who are not involved in lab activities in the section being audited?</t>
  </si>
  <si>
    <t>c) Are the personnel conducting the internal audits trained and competent in auditing?</t>
  </si>
  <si>
    <t>d) Is root cause analysis performed for nonconformities/noted deficiencies?</t>
  </si>
  <si>
    <t>e) Are internal audit findings documented and presented to the laboratory management and relevant staff for review?</t>
  </si>
  <si>
    <t>6.2</t>
  </si>
  <si>
    <t>Audit Recommendations and Action Plan &amp; Follow Up</t>
  </si>
  <si>
    <t>a) Are internal audits reports generated?</t>
  </si>
  <si>
    <t>b) Are recommendations for corrective/preventive actions made based on audit findings?</t>
  </si>
  <si>
    <t>c) Is an action plan developed with clear timelines, assigned personnel &amp; documented follow-up within the timeframe defined by the laboratory?</t>
  </si>
  <si>
    <t>6.3</t>
  </si>
  <si>
    <r>
      <rPr>
        <b/>
        <u/>
        <sz val="10"/>
        <color theme="1"/>
        <rFont val="Calibri"/>
        <family val="2"/>
        <scheme val="minor"/>
      </rPr>
      <t>Risk Management</t>
    </r>
    <r>
      <rPr>
        <sz val="10"/>
        <color theme="1"/>
        <rFont val="Calibri"/>
        <family val="2"/>
        <scheme val="minor"/>
      </rPr>
      <t xml:space="preserve">
Are assessment of potential pitfalls performed for all laboratory processes including pre examination, examination and post examination?</t>
    </r>
  </si>
  <si>
    <t>a) Documented assessment of potential pitfalls for all processes</t>
  </si>
  <si>
    <t>b) Documented actions taken to reduce or eliminate identified potential pitfalls</t>
  </si>
  <si>
    <t>Section 7 - Purchasing &amp; Inventory</t>
  </si>
  <si>
    <t>7.1</t>
  </si>
  <si>
    <r>
      <rPr>
        <b/>
        <u/>
        <sz val="10"/>
        <color theme="1"/>
        <rFont val="Calibri"/>
        <family val="2"/>
        <scheme val="minor"/>
      </rPr>
      <t xml:space="preserve">Inventory and Budgeting System
</t>
    </r>
    <r>
      <rPr>
        <sz val="10"/>
        <color theme="1"/>
        <rFont val="Calibri"/>
        <family val="2"/>
        <scheme val="minor"/>
      </rPr>
      <t>Is there a system for accurately forecasting needs for supplies and reagents?</t>
    </r>
  </si>
  <si>
    <r>
      <rPr>
        <b/>
        <sz val="8"/>
        <color theme="1"/>
        <rFont val="Calibri"/>
        <family val="2"/>
        <scheme val="minor"/>
      </rPr>
      <t>ISO15189:2012 Clause 4.1.2.1(i); 5.3.2.1; 5.3.2.4</t>
    </r>
    <r>
      <rPr>
        <sz val="8"/>
        <color theme="1"/>
        <rFont val="Calibri"/>
        <family val="2"/>
        <scheme val="minor"/>
      </rPr>
      <t xml:space="preserve">
The laboratory must have a systematic way of determining its supply and testing needs through inventory control and budgeting systems that take into consideration past patterns, present trends and future plans. </t>
    </r>
  </si>
  <si>
    <t>Does the laboratory provide specification for their supplies and consumables that are required when placing a requisition?</t>
  </si>
  <si>
    <r>
      <rPr>
        <b/>
        <sz val="8"/>
        <color theme="1"/>
        <rFont val="Calibri"/>
        <family val="2"/>
        <scheme val="minor"/>
      </rPr>
      <t xml:space="preserve">ISO15189:2012 Clause 4.6 
</t>
    </r>
    <r>
      <rPr>
        <sz val="8"/>
        <color theme="1"/>
        <rFont val="Calibri"/>
        <family val="2"/>
        <scheme val="minor"/>
      </rPr>
      <t>Note: Specification could be in the form of catalogue number; item number, manufacturer name etc.</t>
    </r>
  </si>
  <si>
    <t>7.3</t>
  </si>
  <si>
    <r>
      <rPr>
        <b/>
        <u/>
        <sz val="10"/>
        <color theme="1"/>
        <rFont val="Calibri"/>
        <family val="2"/>
        <scheme val="minor"/>
      </rPr>
      <t>Service Supplier Performance Review</t>
    </r>
    <r>
      <rPr>
        <sz val="10"/>
        <color theme="1"/>
        <rFont val="Calibri"/>
        <family val="2"/>
        <scheme val="minor"/>
      </rPr>
      <t xml:space="preserve">
Does the lab monitor the performance of the suppliers to ensure that the stated criteria are met?</t>
    </r>
  </si>
  <si>
    <r>
      <rPr>
        <b/>
        <sz val="8"/>
        <color theme="1"/>
        <rFont val="Calibri"/>
        <family val="2"/>
        <scheme val="minor"/>
      </rPr>
      <t>ISO15189:2012 Clause 4.6</t>
    </r>
    <r>
      <rPr>
        <sz val="8"/>
        <color theme="1"/>
        <rFont val="Calibri"/>
        <family val="2"/>
        <scheme val="minor"/>
      </rPr>
      <t xml:space="preserve">
All suppliers of services used by the laboratory must be reviewed for their performance. Those that perform well must be identified and listed as approved suppliers. Results of these reviews must be documented. </t>
    </r>
  </si>
  <si>
    <r>
      <rPr>
        <b/>
        <u/>
        <sz val="10"/>
        <color theme="1"/>
        <rFont val="Calibri"/>
        <family val="2"/>
        <scheme val="minor"/>
      </rPr>
      <t>Inventory Control</t>
    </r>
    <r>
      <rPr>
        <sz val="10"/>
        <color theme="1"/>
        <rFont val="Calibri"/>
        <family val="2"/>
        <scheme val="minor"/>
      </rPr>
      <t xml:space="preserve">
Does the lab maintain records for each reagent and consumable that contributes to the performance of examinations. These records shall include but not be limited to the following:</t>
    </r>
  </si>
  <si>
    <r>
      <rPr>
        <b/>
        <sz val="8"/>
        <color theme="1"/>
        <rFont val="Calibri"/>
        <family val="2"/>
        <scheme val="minor"/>
      </rPr>
      <t xml:space="preserve">ISO15189:2012 Clause 4.13; 5.3.2.7; 5.3.2.4 
</t>
    </r>
    <r>
      <rPr>
        <sz val="8"/>
        <color theme="1"/>
        <rFont val="Calibri"/>
        <family val="2"/>
        <scheme val="minor"/>
      </rPr>
      <t>Note: All incoming orders should be inspected for condition and completeness of the original requests, receipted and documented appropriately; the date received in the laboratory and the expiry date for the product should be clearly indicated.</t>
    </r>
  </si>
  <si>
    <t>a) Identity of the reagent or consumable</t>
  </si>
  <si>
    <t>b) Batch code or lot number</t>
  </si>
  <si>
    <t>c) Manufacturer or supplier name and contact information</t>
  </si>
  <si>
    <t>d) Date of receiving, the expiry date, date of entering into service and, where applicable, the date the material was taken out of service</t>
  </si>
  <si>
    <t>e) Manufacturer's instruction/package insert</t>
  </si>
  <si>
    <t>f) Records of inspection of reagents and consumables when received (e.g. acceptable or damaged)</t>
  </si>
  <si>
    <t>7.5</t>
  </si>
  <si>
    <r>
      <rPr>
        <b/>
        <u/>
        <sz val="10"/>
        <color theme="1"/>
        <rFont val="Calibri"/>
        <family val="2"/>
        <scheme val="minor"/>
      </rPr>
      <t>Budgetary Projections</t>
    </r>
    <r>
      <rPr>
        <sz val="10"/>
        <color theme="1"/>
        <rFont val="Calibri"/>
        <family val="2"/>
        <scheme val="minor"/>
      </rPr>
      <t xml:space="preserve">
Are budgetary projections based on personnel, test, facility and equipment needs as well as quality assurance procedures and materials?</t>
    </r>
  </si>
  <si>
    <r>
      <rPr>
        <b/>
        <sz val="8"/>
        <color theme="1"/>
        <rFont val="Calibri"/>
        <family val="2"/>
        <scheme val="minor"/>
      </rPr>
      <t xml:space="preserve">ISO15189:2012 Clause 4.1.1.4(a) 
</t>
    </r>
    <r>
      <rPr>
        <sz val="8"/>
        <color theme="1"/>
        <rFont val="Calibri"/>
        <family val="2"/>
        <scheme val="minor"/>
      </rPr>
      <t>Note: Budgetary projections will ensure that there are no disruptions to services provided</t>
    </r>
  </si>
  <si>
    <t>7.6</t>
  </si>
  <si>
    <r>
      <rPr>
        <b/>
        <u/>
        <sz val="10"/>
        <color theme="1"/>
        <rFont val="Calibri"/>
        <family val="2"/>
        <scheme val="minor"/>
      </rPr>
      <t>Management Review of Supply Requests</t>
    </r>
    <r>
      <rPr>
        <sz val="10"/>
        <color theme="1"/>
        <rFont val="Calibri"/>
        <family val="2"/>
        <scheme val="minor"/>
      </rPr>
      <t xml:space="preserve">
Does management review/approve the finalized supply requests?</t>
    </r>
  </si>
  <si>
    <r>
      <rPr>
        <b/>
        <sz val="8"/>
        <color theme="1"/>
        <rFont val="Calibri"/>
        <family val="2"/>
        <scheme val="minor"/>
      </rPr>
      <t xml:space="preserve">ISO15189:2012 Clause 5.3.2.3; 5.3.2.7 
</t>
    </r>
    <r>
      <rPr>
        <sz val="8"/>
        <color theme="1"/>
        <rFont val="Calibri"/>
        <family val="2"/>
        <scheme val="minor"/>
      </rPr>
      <t>Note: Due to the fact that labs have different purchasing approval systems, there should be a system in place that the lab reviews final approval of their original request.</t>
    </r>
  </si>
  <si>
    <t>7.7</t>
  </si>
  <si>
    <t>Laboratory Inventory System</t>
  </si>
  <si>
    <r>
      <rPr>
        <b/>
        <sz val="8"/>
        <color theme="1"/>
        <rFont val="Calibri"/>
        <family val="2"/>
        <scheme val="minor"/>
      </rPr>
      <t xml:space="preserve">ISO15189:2012 Clause 5.3.2 
</t>
    </r>
    <r>
      <rPr>
        <sz val="8"/>
        <color theme="1"/>
        <rFont val="Calibri"/>
        <family val="2"/>
        <scheme val="minor"/>
      </rPr>
      <t>Note: The laboratory inventory system should reliably inform staff of the minimum amount of stock to be kept in order to avoid interruption of service due to stock-outs and the maximum amount to be kept by the laboratory to prevent expiry of reagents.</t>
    </r>
  </si>
  <si>
    <t>a) Are inventory records complete and accurate, with minimum and maximum stock levels denoted and monitored?</t>
  </si>
  <si>
    <t>b) Is the consumption rate of all reagents and consumables monitored?</t>
  </si>
  <si>
    <t>c) Are stock counts routinely performed?</t>
  </si>
  <si>
    <r>
      <rPr>
        <b/>
        <u/>
        <sz val="10"/>
        <color theme="1"/>
        <rFont val="Calibri"/>
        <family val="2"/>
        <scheme val="minor"/>
      </rPr>
      <t>Storage Area</t>
    </r>
    <r>
      <rPr>
        <sz val="10"/>
        <color theme="1"/>
        <rFont val="Calibri"/>
        <family val="2"/>
        <scheme val="minor"/>
      </rPr>
      <t xml:space="preserve">
Are storage areas set up and monitored appropriately?</t>
    </r>
  </si>
  <si>
    <r>
      <rPr>
        <b/>
        <sz val="8"/>
        <rFont val="Calibri"/>
        <family val="2"/>
        <scheme val="minor"/>
      </rPr>
      <t xml:space="preserve">ISO15189:2012 Clause 5.3.2.2 
</t>
    </r>
    <r>
      <rPr>
        <sz val="8"/>
        <rFont val="Calibri"/>
        <family val="2"/>
        <scheme val="minor"/>
      </rPr>
      <t>Note: Storage of supplies and consumables must be as per the manufacturer’s specifications.</t>
    </r>
  </si>
  <si>
    <t>a) Is the storage area well-organized and free of clutter?</t>
  </si>
  <si>
    <t>b) Are there designated places for all inventory items for easy access?</t>
  </si>
  <si>
    <t>c) Is adequate cold storage available?</t>
  </si>
  <si>
    <t>d) Are storage areas monitored as per prescribed storage conditions?</t>
  </si>
  <si>
    <t>e) Is the ambient temperature monitored routinely?</t>
  </si>
  <si>
    <t>f) Is storage in direct sunlight avoided?</t>
  </si>
  <si>
    <t>g) Is the storage area adequately ventilated?</t>
  </si>
  <si>
    <t>h) Is the storage area clean and free of dust and pests?</t>
  </si>
  <si>
    <t>i) Are storage areas access-controlled?</t>
  </si>
  <si>
    <t>7.9</t>
  </si>
  <si>
    <r>
      <rPr>
        <b/>
        <u/>
        <sz val="10"/>
        <color theme="1"/>
        <rFont val="Calibri"/>
        <family val="2"/>
        <scheme val="minor"/>
      </rPr>
      <t>Inventory Organization and Watage Minimization</t>
    </r>
    <r>
      <rPr>
        <sz val="10"/>
        <color theme="1"/>
        <rFont val="Calibri"/>
        <family val="2"/>
        <scheme val="minor"/>
      </rPr>
      <t xml:space="preserve">
Is First-Expiry-First-Out (FEFO) practised?</t>
    </r>
  </si>
  <si>
    <r>
      <rPr>
        <b/>
        <sz val="8"/>
        <color theme="1"/>
        <rFont val="Calibri"/>
        <family val="2"/>
        <scheme val="minor"/>
      </rPr>
      <t xml:space="preserve">ISO15189:2012 Clause 5.3.2.2 and USAID Deliver Project, Logistics Handbook, Task Order 1
</t>
    </r>
    <r>
      <rPr>
        <sz val="8"/>
        <color theme="1"/>
        <rFont val="Calibri"/>
        <family val="2"/>
        <scheme val="minor"/>
      </rPr>
      <t xml:space="preserve">To minimize wastage from product expiry, inventory should be organized in line with the First-Expiry-First-Out (FEFO) principle. Place products that will expire first in front of products with a later expiry date and issue stock accordingly to ensure products in use are not past their expiry date. Remember that the order in which products are received is not necessarily the order in which they will expire. </t>
    </r>
  </si>
  <si>
    <t>7.10</t>
  </si>
  <si>
    <r>
      <rPr>
        <b/>
        <sz val="8"/>
        <color theme="1"/>
        <rFont val="Calibri"/>
        <family val="2"/>
        <scheme val="minor"/>
      </rPr>
      <t>ISO15189:2012 Clause 5.3.2.3</t>
    </r>
    <r>
      <rPr>
        <sz val="8"/>
        <color theme="1"/>
        <rFont val="Calibri"/>
        <family val="2"/>
        <scheme val="minor"/>
      </rPr>
      <t xml:space="preserve">
All reagents and test kits in use, as well as those in stock, should be within the manufacturer-assigned expiry dates. Expired stock should not be entered into use and should be documented before disposal. </t>
    </r>
  </si>
  <si>
    <t>7.12</t>
  </si>
  <si>
    <r>
      <rPr>
        <b/>
        <u/>
        <sz val="10"/>
        <color theme="1"/>
        <rFont val="Calibri"/>
        <family val="2"/>
        <scheme val="minor"/>
      </rPr>
      <t>Disposal of Expired Products</t>
    </r>
    <r>
      <rPr>
        <sz val="10"/>
        <color theme="1"/>
        <rFont val="Calibri"/>
        <family val="2"/>
        <scheme val="minor"/>
      </rPr>
      <t xml:space="preserve">
Are expired products labeled and disposed of properly?</t>
    </r>
  </si>
  <si>
    <r>
      <rPr>
        <b/>
        <sz val="8"/>
        <color theme="1"/>
        <rFont val="Calibri"/>
        <family val="2"/>
        <scheme val="minor"/>
      </rPr>
      <t xml:space="preserve">ISO15189:2012 Clause 5.3.2.7
</t>
    </r>
    <r>
      <rPr>
        <sz val="8"/>
        <color theme="1"/>
        <rFont val="Calibri"/>
        <family val="2"/>
        <scheme val="minor"/>
      </rPr>
      <t>Expired products should be disposed of properly and records maintained. If safe disposal is not available at the laboratory, the manufacturer/supplier should take back the expired stock at the time of their next delivery.</t>
    </r>
  </si>
  <si>
    <t>7.13</t>
  </si>
  <si>
    <r>
      <rPr>
        <b/>
        <u/>
        <sz val="10"/>
        <color theme="1"/>
        <rFont val="Calibri"/>
        <family val="2"/>
        <scheme val="minor"/>
      </rPr>
      <t>Laboratory Testing Services</t>
    </r>
    <r>
      <rPr>
        <sz val="10"/>
        <color theme="1"/>
        <rFont val="Calibri"/>
        <family val="2"/>
        <scheme val="minor"/>
      </rPr>
      <t xml:space="preserve">
Has the laboratory provided uninterrupted testing services, with no disruptions due to stock-outs in the last year or since last audit?</t>
    </r>
  </si>
  <si>
    <r>
      <rPr>
        <b/>
        <sz val="8"/>
        <color theme="1"/>
        <rFont val="Calibri"/>
        <family val="2"/>
        <scheme val="minor"/>
      </rPr>
      <t xml:space="preserve">ISO15189:2012 Clause 4.1.1.4(a);(n); 4.1.2.1(i); 5.5 
</t>
    </r>
    <r>
      <rPr>
        <sz val="8"/>
        <color theme="1"/>
        <rFont val="Calibri"/>
        <family val="2"/>
        <scheme val="minor"/>
      </rPr>
      <t>Note: Interruption to services is considered when a laboratory cannot release results to their users. Testing services should not be subject to interruption due to stock-outs. Laboratories should pursue all options for borrowing stock from another laboratory or referring samples to another testing facility while the stock-out is being addressed.</t>
    </r>
  </si>
  <si>
    <t>Section 8 - Process Control</t>
  </si>
  <si>
    <t>8.1</t>
  </si>
  <si>
    <r>
      <rPr>
        <b/>
        <u/>
        <sz val="10"/>
        <color theme="1"/>
        <rFont val="Calibri"/>
        <family val="2"/>
        <scheme val="minor"/>
      </rPr>
      <t>Information for patients and users</t>
    </r>
    <r>
      <rPr>
        <sz val="10"/>
        <color theme="1"/>
        <rFont val="Calibri"/>
        <family val="2"/>
        <scheme val="minor"/>
      </rPr>
      <t xml:space="preserve">
Are guidelines for patient identification, specimen collection (including client safety), labeling and transport readily available to persons responsible for primary sample collection?</t>
    </r>
  </si>
  <si>
    <r>
      <rPr>
        <b/>
        <sz val="8"/>
        <color theme="1"/>
        <rFont val="Calibri"/>
        <family val="2"/>
        <scheme val="minor"/>
      </rPr>
      <t xml:space="preserve">ISO15189:2012 Clause 5.4.1 
</t>
    </r>
    <r>
      <rPr>
        <sz val="8"/>
        <color theme="1"/>
        <rFont val="Calibri"/>
        <family val="2"/>
        <scheme val="minor"/>
      </rPr>
      <t>Note: The laboratory shall have documented procedures and information for pre-examination activities to ensure the validity of the results of examinations and must make these available to those who collect samples.</t>
    </r>
  </si>
  <si>
    <t>8.2</t>
  </si>
  <si>
    <t>Does the laboratory adequately collect information needed for examination performance?</t>
  </si>
  <si>
    <r>
      <rPr>
        <b/>
        <sz val="8"/>
        <color theme="1"/>
        <rFont val="Calibri"/>
        <family val="2"/>
        <scheme val="minor"/>
      </rPr>
      <t xml:space="preserve">ISO15189:2012 Clause 4.4; 5.4.3 
</t>
    </r>
    <r>
      <rPr>
        <sz val="8"/>
        <color theme="1"/>
        <rFont val="Calibri"/>
        <family val="2"/>
        <scheme val="minor"/>
      </rPr>
      <t>Note: Each request accepted by the laboratory for examination(s) shall be considered an agreement. The request may be in the form of a hard copy or electronically.</t>
    </r>
  </si>
  <si>
    <t>a) Are all test requests accompanied by an acceptable and approved test requisition form (and a transmittal sheet/checklist/manifest where applicable)?</t>
  </si>
  <si>
    <t>b) Does the request form have patient ID including gender, date of birth, location of patient and unique identifier?</t>
  </si>
  <si>
    <t>c) Name, signature or initials of authorized requester</t>
  </si>
  <si>
    <t>d) Type of sample and examination requested</t>
  </si>
  <si>
    <t>e) Clinically relevant information</t>
  </si>
  <si>
    <t>f) Date of sample collection (And time of collection where relevant – where time has an impact on the result)</t>
  </si>
  <si>
    <t>g) Date and time of sample receipt</t>
  </si>
  <si>
    <t>h) Written consent for invasive procedures with increased risk of complications</t>
  </si>
  <si>
    <t>8.3</t>
  </si>
  <si>
    <t>Are adequate sample receiving procedures in place?</t>
  </si>
  <si>
    <r>
      <rPr>
        <b/>
        <sz val="8"/>
        <color theme="1"/>
        <rFont val="Calibri"/>
        <family val="2"/>
        <scheme val="minor"/>
      </rPr>
      <t xml:space="preserve">ISO15189:2012 Clause 4.4; 5.4.6 
</t>
    </r>
    <r>
      <rPr>
        <sz val="8"/>
        <color theme="1"/>
        <rFont val="Calibri"/>
        <family val="2"/>
        <scheme val="minor"/>
      </rPr>
      <t>Note: The review of service agreements occurs on sample reception. All portions of the primary sample must be unequivocally traceable to the original primary sample.</t>
    </r>
  </si>
  <si>
    <t>a) Patient Unique Identifier?</t>
  </si>
  <si>
    <t>b) Are received specimens evaluated according to acceptance/rejection criteria?</t>
  </si>
  <si>
    <t>c) Are specimens logged appropriately upon receipt in the laboratory (including date, time, and name of receiving officer)?</t>
  </si>
  <si>
    <t>d) Are procedures in place to process “urgent” specimens and verbal requests?</t>
  </si>
  <si>
    <t>e) When samples are split, can the portions be traced back to the primary sample?</t>
  </si>
  <si>
    <t>f) If not a 24-hour lab, is there a documented method for handling specimens received after hours?</t>
  </si>
  <si>
    <t>g) Are specimens delivered to the correct workstations in a timely manner?</t>
  </si>
  <si>
    <t>8.4</t>
  </si>
  <si>
    <r>
      <rPr>
        <b/>
        <u/>
        <sz val="10"/>
        <color theme="1"/>
        <rFont val="Calibri"/>
        <family val="2"/>
        <scheme val="minor"/>
      </rPr>
      <t>Pre-examination Handling, Preparation and Storage</t>
    </r>
    <r>
      <rPr>
        <sz val="10"/>
        <color theme="1"/>
        <rFont val="Calibri"/>
        <family val="2"/>
        <scheme val="minor"/>
      </rPr>
      <t xml:space="preserve">
Where testing does not occur immediately upon arrival in the laboratory, are specimens stored appropriately prior to testing?</t>
    </r>
  </si>
  <si>
    <r>
      <rPr>
        <b/>
        <sz val="8"/>
        <color theme="1"/>
        <rFont val="Calibri"/>
        <family val="2"/>
        <scheme val="minor"/>
      </rPr>
      <t xml:space="preserve">ISO15189:2012 Clause 5.4.7 
</t>
    </r>
    <r>
      <rPr>
        <sz val="8"/>
        <color theme="1"/>
        <rFont val="Calibri"/>
        <family val="2"/>
        <scheme val="minor"/>
      </rPr>
      <t>Note: Specimens should be stored under the appropriate conditions to maintain the stability of the specimen.</t>
    </r>
  </si>
  <si>
    <r>
      <rPr>
        <b/>
        <sz val="8"/>
        <color theme="1"/>
        <rFont val="Calibri"/>
        <family val="2"/>
        <scheme val="minor"/>
      </rPr>
      <t xml:space="preserve">ISO15189:2012 Clause 5.4.4.3; 5.4.5 
</t>
    </r>
    <r>
      <rPr>
        <sz val="8"/>
        <color theme="1"/>
        <rFont val="Calibri"/>
        <family val="2"/>
        <scheme val="minor"/>
      </rPr>
      <t>Note: All samples should be transported to the laboratory in a manner that is safe to the patients, the public and the environment. The laboratory must ensure that the samples were received within a temperature interval specified for sample collection.</t>
    </r>
  </si>
  <si>
    <t>8.6</t>
  </si>
  <si>
    <t>Does the laboratory select and evaluate referral Labs and Consultants?</t>
  </si>
  <si>
    <r>
      <rPr>
        <b/>
        <sz val="8"/>
        <color theme="1"/>
        <rFont val="Calibri"/>
        <family val="2"/>
        <scheme val="minor"/>
      </rPr>
      <t xml:space="preserve">ISO15189:2012 Clause 4.13; 4.5 
</t>
    </r>
    <r>
      <rPr>
        <sz val="8"/>
        <color theme="1"/>
        <rFont val="Calibri"/>
        <family val="2"/>
        <scheme val="minor"/>
      </rPr>
      <t>Note: The laboratory must have system in place to ensure that the referral laboratories are competent to perform the services required. Evaluations in the form of checking their accreditation status, using a questionnaire, performing audits, use of blinded samples etc.</t>
    </r>
  </si>
  <si>
    <t>a) Are there documented reviews and evaluations of referral laboratories and consultants as defined by the laboratory?</t>
  </si>
  <si>
    <t>b) Is there a register of referral Laboratories and consultants?</t>
  </si>
  <si>
    <t>c) Are referred specimens tracked properly using a logbook, tracking form or electronically?</t>
  </si>
  <si>
    <r>
      <rPr>
        <b/>
        <sz val="8"/>
        <color theme="1"/>
        <rFont val="Calibri"/>
        <family val="2"/>
        <scheme val="minor"/>
      </rPr>
      <t xml:space="preserve">ISO15189:2012 Clause 5.5.3 
</t>
    </r>
    <r>
      <rPr>
        <sz val="8"/>
        <color theme="1"/>
        <rFont val="Calibri"/>
        <family val="2"/>
        <scheme val="minor"/>
      </rPr>
      <t>Note: examination procedures are for the laboratory staff to use therefore it should be in the language that is commonly understood by the staff; the lab may translate the documents into other languages which must be document controlled.</t>
    </r>
  </si>
  <si>
    <r>
      <rPr>
        <b/>
        <u/>
        <sz val="10"/>
        <color theme="1"/>
        <rFont val="Calibri"/>
        <family val="2"/>
        <scheme val="minor"/>
      </rPr>
      <t>Reagents Acceptance Testing</t>
    </r>
    <r>
      <rPr>
        <sz val="10"/>
        <color theme="1"/>
        <rFont val="Calibri"/>
        <family val="2"/>
        <scheme val="minor"/>
      </rPr>
      <t xml:space="preserve">
</t>
    </r>
  </si>
  <si>
    <r>
      <rPr>
        <b/>
        <sz val="8"/>
        <color theme="1"/>
        <rFont val="Calibri"/>
        <family val="2"/>
        <scheme val="minor"/>
      </rPr>
      <t xml:space="preserve">ISO15189:2012 Clause 5.3.2.3
</t>
    </r>
    <r>
      <rPr>
        <sz val="8"/>
        <color theme="1"/>
        <rFont val="Calibri"/>
        <family val="2"/>
        <scheme val="minor"/>
      </rPr>
      <t>Note: This may be accomplished by a comparison study or examining quality control samples and verifying that results are acceptable.</t>
    </r>
  </si>
  <si>
    <t>Is each new reagent preparation,  lot number, new shipment of reagents, or consumable verified before use and documented?</t>
  </si>
  <si>
    <r>
      <rPr>
        <b/>
        <u/>
        <sz val="10"/>
        <color theme="1"/>
        <rFont val="Calibri"/>
        <family val="2"/>
        <scheme val="minor"/>
      </rPr>
      <t>Quality Control Data</t>
    </r>
    <r>
      <rPr>
        <sz val="10"/>
        <color theme="1"/>
        <rFont val="Calibri"/>
        <family val="2"/>
        <scheme val="minor"/>
      </rPr>
      <t xml:space="preserve">
Are QC results monitored and reviewed (biases, shifts, trends and Levy-Jennings charts)? </t>
    </r>
  </si>
  <si>
    <r>
      <rPr>
        <b/>
        <sz val="8"/>
        <color theme="1"/>
        <rFont val="Calibri"/>
        <family val="2"/>
        <scheme val="minor"/>
      </rPr>
      <t xml:space="preserve">ISO15189:2012 Clause 5.6.2.3
</t>
    </r>
    <r>
      <rPr>
        <sz val="8"/>
        <color theme="1"/>
        <rFont val="Calibri"/>
        <family val="2"/>
        <scheme val="minor"/>
      </rPr>
      <t>Note: The lab must document and implement a system it would use to evaluate patient results since the last successful quality control; the evaluation could be done by re-examining selected samples of various batches, re-examining samples as per the stability of the Quality Control etc.</t>
    </r>
  </si>
  <si>
    <t>a) Is there documentation of timely corrective action taken when quality control results exceed the acceptable range or reviews identify nonconformities?</t>
  </si>
  <si>
    <t>b) Does the Lab evaluate the results from the patient samples that were examined after the last successful quality control event</t>
  </si>
  <si>
    <t>8.11</t>
  </si>
  <si>
    <r>
      <rPr>
        <b/>
        <u/>
        <sz val="10"/>
        <color theme="1"/>
        <rFont val="Calibri"/>
        <family val="2"/>
        <scheme val="minor"/>
      </rPr>
      <t>Comparability of Examination Results</t>
    </r>
    <r>
      <rPr>
        <sz val="10"/>
        <color theme="1"/>
        <rFont val="Calibri"/>
        <family val="2"/>
        <scheme val="minor"/>
      </rPr>
      <t xml:space="preserve">
Does the laboratory compare results of the same test performed with different procedures and equipment?</t>
    </r>
  </si>
  <si>
    <r>
      <rPr>
        <b/>
        <sz val="8"/>
        <color theme="1"/>
        <rFont val="Calibri"/>
        <family val="2"/>
        <scheme val="minor"/>
      </rPr>
      <t xml:space="preserve">ISO15189:2012 Clause 5.6.4 
</t>
    </r>
    <r>
      <rPr>
        <sz val="8"/>
        <color theme="1"/>
        <rFont val="Calibri"/>
        <family val="2"/>
        <scheme val="minor"/>
      </rPr>
      <t>Note: The lab should document and implement a system to ensure there is comparability of results, this could be done by the use of EQA performance; using blinded samples, parallel testing.</t>
    </r>
  </si>
  <si>
    <t>a) Where there is more than one procedure for the same measure, does the laboratory compare results from the different procedures, equipment or methods?</t>
  </si>
  <si>
    <t>b) Does the lab discuss, document and act upon (including notifying users) problems or deficiencies from these comparison studies?</t>
  </si>
  <si>
    <t>8.12</t>
  </si>
  <si>
    <r>
      <t xml:space="preserve">Are environmental conditions checked and reviewed accurately?
</t>
    </r>
    <r>
      <rPr>
        <sz val="10"/>
        <color theme="1"/>
        <rFont val="Calibri"/>
        <family val="2"/>
        <scheme val="minor"/>
      </rPr>
      <t>Are the following environmental conditions checked daily?</t>
    </r>
  </si>
  <si>
    <r>
      <rPr>
        <b/>
        <sz val="8"/>
        <color theme="1"/>
        <rFont val="Calibri"/>
        <family val="2"/>
        <scheme val="minor"/>
      </rPr>
      <t xml:space="preserve">ISO15189:2012 Clause 5.4.1 
</t>
    </r>
    <r>
      <rPr>
        <sz val="8"/>
        <color theme="1"/>
        <rFont val="Calibri"/>
        <family val="2"/>
        <scheme val="minor"/>
      </rPr>
      <t>Note: The laboratory shall monitor, control and record environmental conditions, as required by relevant specifications or where they may influence the quality of the results and/or the health of staff.</t>
    </r>
  </si>
  <si>
    <t>a) Room temperature</t>
  </si>
  <si>
    <t>b) Freezer(s)</t>
  </si>
  <si>
    <t>c) Refrigerator(s)</t>
  </si>
  <si>
    <t>d) Incubator(s)</t>
  </si>
  <si>
    <t>e) Water bath(s)</t>
  </si>
  <si>
    <t>8.13</t>
  </si>
  <si>
    <t>Have acceptable ranges been defined for all temperature-dependent equipment with procedures and documentation of action taken in response to out-of-range temperatures?</t>
  </si>
  <si>
    <r>
      <rPr>
        <b/>
        <sz val="8"/>
        <color theme="1"/>
        <rFont val="Calibri"/>
        <family val="2"/>
        <scheme val="minor"/>
      </rPr>
      <t xml:space="preserve">ISO15189:2012 Clause 5.2.2(c) 
</t>
    </r>
    <r>
      <rPr>
        <sz val="8"/>
        <color theme="1"/>
        <rFont val="Calibri"/>
        <family val="2"/>
        <scheme val="minor"/>
      </rPr>
      <t>Note: Acceptable ranges should take into consideration manufacturers’ recommendations and requirements.</t>
    </r>
  </si>
  <si>
    <t>Does the laboratory participate in inter-laboratory comparison program or alternative assessment systems for all tests?</t>
  </si>
  <si>
    <r>
      <rPr>
        <b/>
        <sz val="8"/>
        <color theme="1"/>
        <rFont val="Calibri"/>
        <family val="2"/>
        <scheme val="minor"/>
      </rPr>
      <t xml:space="preserve">ISO15189:2012 Clause 5.6.3 
</t>
    </r>
    <r>
      <rPr>
        <sz val="8"/>
        <color theme="1"/>
        <rFont val="Calibri"/>
        <family val="2"/>
        <scheme val="minor"/>
      </rPr>
      <t>Note: The laboratory should handle, analyze, review and report results for proficiency testing in a manner similar to regular patient testing. Investigation and correction of problems identified by unacceptable proficiency testing should be documented. Acceptable results showing bias or trends suggest that a problem should also be investigated.</t>
    </r>
  </si>
  <si>
    <t>a) Do samples come from providers who are accredited or approved?</t>
  </si>
  <si>
    <t>b) Are specimens handled and tested the same way as patient specimens?</t>
  </si>
  <si>
    <t>c) Is the performance of the laboratory in the PT program reviewed and discussed with relevant staff?</t>
  </si>
  <si>
    <t>d) Is cause analysis performed for unacceptable results?</t>
  </si>
  <si>
    <t>e) Is corrective action documented for unacceptable results?</t>
  </si>
  <si>
    <t>Section 9 - Information Management</t>
  </si>
  <si>
    <t>Avaliable Score</t>
  </si>
  <si>
    <t>9.1</t>
  </si>
  <si>
    <r>
      <rPr>
        <b/>
        <u/>
        <sz val="10"/>
        <color theme="1"/>
        <rFont val="Calibri"/>
        <family val="2"/>
        <scheme val="minor"/>
      </rPr>
      <t>Test Result Reporting System</t>
    </r>
    <r>
      <rPr>
        <sz val="10"/>
        <color theme="1"/>
        <rFont val="Calibri"/>
        <family val="2"/>
        <scheme val="minor"/>
      </rPr>
      <t xml:space="preserve">
Are test results legible, technically verified by an authorized person and confirmed against patient identity?</t>
    </r>
  </si>
  <si>
    <r>
      <rPr>
        <b/>
        <sz val="8"/>
        <color theme="1"/>
        <rFont val="Calibri"/>
        <family val="2"/>
        <scheme val="minor"/>
      </rPr>
      <t xml:space="preserve">ISO15189:2012 Clause 5.8.1
</t>
    </r>
    <r>
      <rPr>
        <sz val="8"/>
        <color theme="1"/>
        <rFont val="Calibri"/>
        <family val="2"/>
        <scheme val="minor"/>
      </rPr>
      <t xml:space="preserve">Results must be written in ink and written clearly with no mistakes in transcription. Cancellation must follow Good Lab Practices. The persons performing the test must indicate verification of the results. There must be a signature or identification of the person authorizing the release of the report. </t>
    </r>
  </si>
  <si>
    <r>
      <rPr>
        <b/>
        <u/>
        <sz val="10"/>
        <color theme="1"/>
        <rFont val="Calibri"/>
        <family val="2"/>
        <scheme val="minor"/>
      </rPr>
      <t>Testing Personnel</t>
    </r>
    <r>
      <rPr>
        <sz val="10"/>
        <color theme="1"/>
        <rFont val="Calibri"/>
        <family val="2"/>
        <scheme val="minor"/>
      </rPr>
      <t xml:space="preserve">
Are testing personnel identified on the result report or other records (manual or electronic)?</t>
    </r>
  </si>
  <si>
    <r>
      <rPr>
        <b/>
        <sz val="8"/>
        <color theme="1"/>
        <rFont val="Calibri"/>
        <family val="2"/>
        <scheme val="minor"/>
      </rPr>
      <t xml:space="preserve">ISO15189:2012 Clause 4.13 ; 5.5.1.1; 5.8.1
</t>
    </r>
    <r>
      <rPr>
        <sz val="8"/>
        <color theme="1"/>
        <rFont val="Calibri"/>
        <family val="2"/>
        <scheme val="minor"/>
      </rPr>
      <t>Note: The person who performed the procedure must be identified on the report (hard copy or electronic) purposes of traceability.</t>
    </r>
  </si>
  <si>
    <t>9.2</t>
  </si>
  <si>
    <r>
      <rPr>
        <b/>
        <u/>
        <sz val="10"/>
        <color theme="1"/>
        <rFont val="Calibri"/>
        <family val="2"/>
        <scheme val="minor"/>
      </rPr>
      <t>Report Content</t>
    </r>
    <r>
      <rPr>
        <sz val="10"/>
        <color theme="1"/>
        <rFont val="Calibri"/>
        <family val="2"/>
        <scheme val="minor"/>
      </rPr>
      <t xml:space="preserve">
Does the laboratory report contain at least the following:</t>
    </r>
  </si>
  <si>
    <r>
      <rPr>
        <b/>
        <sz val="8"/>
        <color theme="1"/>
        <rFont val="Calibri"/>
        <family val="2"/>
        <scheme val="minor"/>
      </rPr>
      <t xml:space="preserve">ISO15189:2012 Clause 5.8.2; 5.8.3; 5.9.3 
</t>
    </r>
    <r>
      <rPr>
        <sz val="8"/>
        <color theme="1"/>
        <rFont val="Calibri"/>
        <family val="2"/>
        <scheme val="minor"/>
      </rPr>
      <t>Note: When the reporting system cannot capture amendments, changes or alterations, a record of such shall be kept.</t>
    </r>
  </si>
  <si>
    <t>a) Test requested</t>
  </si>
  <si>
    <t>b) Identification of the laboratory</t>
  </si>
  <si>
    <t>c) Identification of all examinations performed by a referral laboratory</t>
  </si>
  <si>
    <t>c) Patient identification and location</t>
  </si>
  <si>
    <t>d) Name of the requester</t>
  </si>
  <si>
    <t>e) Date of primary sample collection (and time, if relevant to patient care)</t>
  </si>
  <si>
    <t>f) type of primary sample</t>
  </si>
  <si>
    <t>g) Is the result reported in SI units where applicable?</t>
  </si>
  <si>
    <t>h) Biological reference intervals where applicable</t>
  </si>
  <si>
    <t>i) Is there space for interpretation or comments of results, when applicable?</t>
  </si>
  <si>
    <t>j) Identification of the person(s) reviewing and authorizing the report</t>
  </si>
  <si>
    <t>k) Date and time of the report</t>
  </si>
  <si>
    <t>l) Page number to total number of pages (e.g. "Page 1 of 5", "Page 2 of 5", etc.)</t>
  </si>
  <si>
    <t>m) When issuing revised reports, is it clearly identified as a revision and includes reference to the date and patient's identity in the original report and the user made aware of the revision?</t>
  </si>
  <si>
    <t>n) Does the revised record show the time and date of the change and the name of the person responsible for the change?</t>
  </si>
  <si>
    <t>o) Does the original report entry remain in the record when revisions are made?</t>
  </si>
  <si>
    <t>9.3</t>
  </si>
  <si>
    <r>
      <rPr>
        <b/>
        <sz val="8"/>
        <color theme="1"/>
        <rFont val="Calibri"/>
        <family val="2"/>
        <scheme val="minor"/>
      </rPr>
      <t xml:space="preserve">ISO15189:2012 Clause 4.13(g) 
</t>
    </r>
    <r>
      <rPr>
        <sz val="8"/>
        <color theme="1"/>
        <rFont val="Calibri"/>
        <family val="2"/>
        <scheme val="minor"/>
      </rPr>
      <t>Note: There must be traceability of specimen results to a specific analytical system or method. Proficiency testing specimens would also fall under specimen results.</t>
    </r>
  </si>
  <si>
    <t>9.4</t>
  </si>
  <si>
    <r>
      <rPr>
        <b/>
        <u/>
        <sz val="10"/>
        <color theme="1"/>
        <rFont val="Calibri"/>
        <family val="2"/>
        <scheme val="minor"/>
      </rPr>
      <t>Archived data Labeling and Storage</t>
    </r>
    <r>
      <rPr>
        <sz val="10"/>
        <color theme="1"/>
        <rFont val="Calibri"/>
        <family val="2"/>
        <scheme val="minor"/>
      </rPr>
      <t xml:space="preserve">
Are archived results (paper or data-storage media) properly labeled and stored in a secure location accessible only to authorized personnel?</t>
    </r>
  </si>
  <si>
    <r>
      <rPr>
        <b/>
        <sz val="8"/>
        <color theme="1"/>
        <rFont val="Calibri"/>
        <family val="2"/>
        <scheme val="minor"/>
      </rPr>
      <t xml:space="preserve">ISO15189:2012 Clause 4.13; 5.10.3
</t>
    </r>
    <r>
      <rPr>
        <sz val="8"/>
        <color theme="1"/>
        <rFont val="Calibri"/>
        <family val="2"/>
        <scheme val="minor"/>
      </rPr>
      <t>All patient data, paper, tapes, disks should be properly labeled and stored securely in places accessible only to authorized personnel. ISO 15189: 5.8.3 Annex B 6.4.</t>
    </r>
  </si>
  <si>
    <t>9.5</t>
  </si>
  <si>
    <r>
      <rPr>
        <b/>
        <u/>
        <sz val="10"/>
        <color theme="1"/>
        <rFont val="Calibri"/>
        <family val="2"/>
        <scheme val="minor"/>
      </rPr>
      <t>Authorities and Responsibilities</t>
    </r>
    <r>
      <rPr>
        <sz val="10"/>
        <color theme="1"/>
        <rFont val="Calibri"/>
        <family val="2"/>
        <scheme val="minor"/>
      </rPr>
      <t xml:space="preserve">
Has the laboratory defined and implemented authorities and responsibilities for the management and use of the laboratory information system– paper based and electronic, including maintenance and modifications that may affect patient care?</t>
    </r>
  </si>
  <si>
    <r>
      <rPr>
        <b/>
        <sz val="8"/>
        <rFont val="Calibri"/>
        <family val="2"/>
        <scheme val="minor"/>
      </rPr>
      <t xml:space="preserve">ISO15189:2012 Clause 5.9; 5.10.2; 5.10.3
</t>
    </r>
    <r>
      <rPr>
        <sz val="8"/>
        <rFont val="Calibri"/>
        <family val="2"/>
        <scheme val="minor"/>
      </rPr>
      <t>Note:"information systems" includes the management of data and information contained in both computer and non-computerized systems. Some of the requirements may be more applicable to computer systems than to non-computerized systems. Computerized systems can include those integral to the functioning of laboratory equipment and standalone systems using generic software, such as word processing, spreadsheet and database applications that generate, collate, report and archive patient information and reports.</t>
    </r>
  </si>
  <si>
    <t>Is the following in place and implemented?</t>
  </si>
  <si>
    <t>a) Controlled access to patient data and information</t>
  </si>
  <si>
    <t>b) Controlled access to enter patient data and examination results</t>
  </si>
  <si>
    <t>c) Controlled access to changing patient data or examination results</t>
  </si>
  <si>
    <t>d) Controlled access to the release of examination results and reports</t>
  </si>
  <si>
    <t>e) Verification that results that have been transmitted electronically or reproduced external to the laboratory (computers, fax machines, email and websites and personal web devices) are correct.</t>
  </si>
  <si>
    <t>9.6</t>
  </si>
  <si>
    <r>
      <rPr>
        <b/>
        <u/>
        <sz val="10"/>
        <color theme="1"/>
        <rFont val="Calibri"/>
        <family val="2"/>
        <scheme val="minor"/>
      </rPr>
      <t>Information Management System</t>
    </r>
    <r>
      <rPr>
        <sz val="10"/>
        <color theme="1"/>
        <rFont val="Calibri"/>
        <family val="2"/>
        <scheme val="minor"/>
      </rPr>
      <t xml:space="preserve">
Does the laboratory have evidence of how the Laboratory Information Management System (LIMS) was selected?</t>
    </r>
  </si>
  <si>
    <r>
      <rPr>
        <b/>
        <sz val="8"/>
        <color theme="1"/>
        <rFont val="Calibri"/>
        <family val="2"/>
        <scheme val="minor"/>
      </rPr>
      <t xml:space="preserve">ISO15189:2012 Clause 5.3.1.1
</t>
    </r>
    <r>
      <rPr>
        <sz val="8"/>
        <color theme="1"/>
        <rFont val="Calibri"/>
        <family val="2"/>
        <scheme val="minor"/>
      </rPr>
      <t>Note: The laboratory must have a documented procedure and records for the selection, purchasing and management of equipment.</t>
    </r>
  </si>
  <si>
    <t>9.7</t>
  </si>
  <si>
    <r>
      <rPr>
        <b/>
        <u/>
        <sz val="10"/>
        <color theme="1"/>
        <rFont val="Calibri"/>
        <family val="2"/>
        <scheme val="minor"/>
      </rPr>
      <t>Test Result</t>
    </r>
    <r>
      <rPr>
        <sz val="10"/>
        <color theme="1"/>
        <rFont val="Calibri"/>
        <family val="2"/>
        <scheme val="minor"/>
      </rPr>
      <t xml:space="preserve">
Are test results validated, interpreted and released by appropriately authorized personnel?</t>
    </r>
  </si>
  <si>
    <r>
      <rPr>
        <b/>
        <sz val="8"/>
        <color theme="1"/>
        <rFont val="Calibri"/>
        <family val="2"/>
        <scheme val="minor"/>
      </rPr>
      <t xml:space="preserve">ISO15189:2012 Clause 5.1; 5.8; 5.10.3; 5.9.1
</t>
    </r>
    <r>
      <rPr>
        <sz val="8"/>
        <color theme="1"/>
        <rFont val="Calibri"/>
        <family val="2"/>
        <scheme val="minor"/>
      </rPr>
      <t>Note: There must be a signature or identification of the person authorizing the release of the report.</t>
    </r>
  </si>
  <si>
    <t>9.8</t>
  </si>
  <si>
    <t>Verification of Electronic Laboratory Information System</t>
  </si>
  <si>
    <r>
      <rPr>
        <b/>
        <sz val="8"/>
        <color theme="1"/>
        <rFont val="Calibri"/>
        <family val="2"/>
        <scheme val="minor"/>
      </rPr>
      <t xml:space="preserve">ISO15189:2012 Clause 4.13; 5.10.3 
</t>
    </r>
    <r>
      <rPr>
        <sz val="8"/>
        <color theme="1"/>
        <rFont val="Calibri"/>
        <family val="2"/>
        <scheme val="minor"/>
      </rPr>
      <t>Note: The lab must perform verification of system after upgrades and to ensure previously stored patient results have not been affected.</t>
    </r>
  </si>
  <si>
    <t>If not applicaple select N/A for all sub questions</t>
  </si>
  <si>
    <t>a) Has the system been verified before implementation that include the verification reports to check functioning and inter-phasing by the laboratory?</t>
  </si>
  <si>
    <t>b) Are records of the validation by the supplier available and approved for use?</t>
  </si>
  <si>
    <t>c) Are reports of ongoing system checks available for correct transmissions, calculations and storage of results and records.</t>
  </si>
  <si>
    <t>Is the Laboratory Information System properly maintained to ensure continued functioning:</t>
  </si>
  <si>
    <r>
      <rPr>
        <b/>
        <sz val="8"/>
        <color theme="1"/>
        <rFont val="Calibri"/>
        <family val="2"/>
        <scheme val="minor"/>
      </rPr>
      <t xml:space="preserve">ISO15189:2012 Clause 5.10.3 
</t>
    </r>
    <r>
      <rPr>
        <sz val="8"/>
        <color theme="1"/>
        <rFont val="Calibri"/>
        <family val="2"/>
        <scheme val="minor"/>
      </rPr>
      <t>Note: If the LIS is maintained offsite, records of maintenance must be readily available .The lab should include the LIS as part of their internal audit.</t>
    </r>
  </si>
  <si>
    <t>a) Documented regular service by authorized and trained personnel</t>
  </si>
  <si>
    <t>b) Documented system failures with documented appropriate root cause analysis, corrective actions and preventive actions</t>
  </si>
  <si>
    <t>c) System operated in an environment recommended by the supplier for optimal functioning</t>
  </si>
  <si>
    <t>Section 10 - Identification of Non Conformities, Corrective and Preventive Actions</t>
  </si>
  <si>
    <t>Are all identified nonconforming activities/ work identified and documented adequately</t>
  </si>
  <si>
    <r>
      <rPr>
        <b/>
        <sz val="8"/>
        <color theme="1"/>
        <rFont val="Calibri"/>
        <family val="2"/>
        <scheme val="minor"/>
      </rPr>
      <t xml:space="preserve">ISO15189:2012 Clause 4.9
</t>
    </r>
    <r>
      <rPr>
        <sz val="8"/>
        <color theme="1"/>
        <rFont val="Calibri"/>
        <family val="2"/>
        <scheme val="minor"/>
      </rPr>
      <t>Note: nonconformities should be identified and managed in any aspect of the quality management system, including pre-examination, examination or post-examination processes. Nonconforming examinations or activities occur in many different areas and can be identified in many different ways, including clinician complaints, internal quality control indications, and instrument calibrations, checking of consumable materials, inter-laboratory comparisons, staff comments, reporting and certificate checking, laboratory management reviews, and internal and external audits.</t>
    </r>
  </si>
  <si>
    <t>a) Indicating details of what happened, when, reporting person</t>
  </si>
  <si>
    <t>b) Immediate actions being taken</t>
  </si>
  <si>
    <t>c) Determination of the extent of the non- conformity?</t>
  </si>
  <si>
    <t>d) Are examinations halted and results withheld or recalled where the non-conformity compromises patient results?</t>
  </si>
  <si>
    <t>e) Informing the requester where the non-conformity has an effect on the management of the patient</t>
  </si>
  <si>
    <t>f) Authorization of resumption of testing documented (where testing has been halted)</t>
  </si>
  <si>
    <r>
      <rPr>
        <b/>
        <sz val="8"/>
        <color theme="1"/>
        <rFont val="Calibri"/>
        <family val="2"/>
        <scheme val="minor"/>
      </rPr>
      <t xml:space="preserve">ISO15189:2012 Clause 4.10(b) 
</t>
    </r>
    <r>
      <rPr>
        <sz val="8"/>
        <color theme="1"/>
        <rFont val="Calibri"/>
        <family val="2"/>
        <scheme val="minor"/>
      </rPr>
      <t>Note: Root cause analysis is a process of identifying and removing the underlying factor of the non-conformance.</t>
    </r>
  </si>
  <si>
    <t>10.3</t>
  </si>
  <si>
    <t>Is corrective action performed and documented for nonconformities?</t>
  </si>
  <si>
    <t>10.4</t>
  </si>
  <si>
    <t>Are implemented corrective actions monitored and reviewed for their effectiveness before closure/clearance?</t>
  </si>
  <si>
    <r>
      <rPr>
        <b/>
        <sz val="8"/>
        <color theme="1"/>
        <rFont val="Calibri"/>
        <family val="2"/>
        <scheme val="minor"/>
      </rPr>
      <t xml:space="preserve">ISO15189:2012 Clause 4.10(f) 
</t>
    </r>
    <r>
      <rPr>
        <sz val="8"/>
        <color theme="1"/>
        <rFont val="Calibri"/>
        <family val="2"/>
        <scheme val="minor"/>
      </rPr>
      <t>Note: Implemented corrective action does not imply effectiveness; therefore the lab has to monitor to ensure that the NC has not recurred.</t>
    </r>
  </si>
  <si>
    <t>10.5</t>
  </si>
  <si>
    <r>
      <rPr>
        <b/>
        <u/>
        <sz val="10"/>
        <color theme="1"/>
        <rFont val="Calibri"/>
        <family val="2"/>
        <scheme val="minor"/>
      </rPr>
      <t>Preventive Actions</t>
    </r>
    <r>
      <rPr>
        <sz val="10"/>
        <color theme="1"/>
        <rFont val="Calibri"/>
        <family val="2"/>
        <scheme val="minor"/>
      </rPr>
      <t xml:space="preserve">
Are documented preventive actions implemented and monitored for their effectiveness?</t>
    </r>
  </si>
  <si>
    <r>
      <rPr>
        <b/>
        <sz val="8"/>
        <color theme="1"/>
        <rFont val="Calibri"/>
        <family val="2"/>
        <scheme val="minor"/>
      </rPr>
      <t xml:space="preserve">ISO15189:2012 Clause 4.11; 4.12; 
</t>
    </r>
    <r>
      <rPr>
        <sz val="8"/>
        <color theme="1"/>
        <rFont val="Calibri"/>
        <family val="2"/>
        <scheme val="minor"/>
      </rPr>
      <t>Note: Preventive action should be an ongoing process involving analysis of laboratory data, including trend and risk analyses and external quality assessment (proficiency testing).</t>
    </r>
  </si>
  <si>
    <t>a) Reviewing of laboratory data and information to determine potential non conformities</t>
  </si>
  <si>
    <t>b) Determining root causes for potential non conformities</t>
  </si>
  <si>
    <t>c) Implementing and documenting preventive actions</t>
  </si>
  <si>
    <t>d) Reviewing and documenting effectiveness of preventive actions</t>
  </si>
  <si>
    <t>Section 11 - Occurrence/Incident Management &amp; Process Improvement</t>
  </si>
  <si>
    <t>11.1</t>
  </si>
  <si>
    <t>Are graphical tools (charts and graphs) used to communicate quality findings and identify trends?</t>
  </si>
  <si>
    <r>
      <rPr>
        <b/>
        <sz val="8"/>
        <color theme="1"/>
        <rFont val="Calibri"/>
        <family val="2"/>
        <scheme val="minor"/>
      </rPr>
      <t xml:space="preserve">ISO15189:2012 Clause 4.12; 4.13; 4.14
</t>
    </r>
    <r>
      <rPr>
        <sz val="8"/>
        <color theme="1"/>
        <rFont val="Calibri"/>
        <family val="2"/>
        <scheme val="minor"/>
      </rPr>
      <t xml:space="preserve">Use of graphical displays of quality data communicates more effectively than tables of numbers. Examples of graphical tools commonly used for this purpose include Pareto charts, cause-and-effect diagrams, frequency histograms, trend graphs, and flow charts. </t>
    </r>
  </si>
  <si>
    <t>11.2</t>
  </si>
  <si>
    <r>
      <rPr>
        <b/>
        <u/>
        <sz val="10"/>
        <color theme="1"/>
        <rFont val="Calibri"/>
        <family val="2"/>
        <scheme val="minor"/>
      </rPr>
      <t>Quality Management System Improvement Measures</t>
    </r>
    <r>
      <rPr>
        <sz val="10"/>
        <color theme="1"/>
        <rFont val="Calibri"/>
        <family val="2"/>
        <scheme val="minor"/>
      </rPr>
      <t xml:space="preserve">
Does the laboratory identify and undertake continual quality improvement projects?</t>
    </r>
  </si>
  <si>
    <r>
      <rPr>
        <b/>
        <sz val="8"/>
        <color theme="1"/>
        <rFont val="Calibri"/>
        <family val="2"/>
        <scheme val="minor"/>
      </rPr>
      <t xml:space="preserve">ISO15189:2012 Clause 4.12; 4.15 
</t>
    </r>
    <r>
      <rPr>
        <sz val="8"/>
        <color theme="1"/>
        <rFont val="Calibri"/>
        <family val="2"/>
        <scheme val="minor"/>
      </rPr>
      <t>Note: The lab should use its management review activities to continually improve its quality management system by comparing its actual performance to its intentions stated in the quality policy and objectives.</t>
    </r>
  </si>
  <si>
    <t>11.3</t>
  </si>
  <si>
    <r>
      <rPr>
        <b/>
        <u/>
        <sz val="10"/>
        <color theme="1"/>
        <rFont val="Calibri"/>
        <family val="2"/>
        <scheme val="minor"/>
      </rPr>
      <t>Communication System on Laboratory Operations</t>
    </r>
    <r>
      <rPr>
        <sz val="10"/>
        <color theme="1"/>
        <rFont val="Calibri"/>
        <family val="2"/>
        <scheme val="minor"/>
      </rPr>
      <t xml:space="preserve">
Does the laboratory communicate with upper management regularly regarding needs for continual improvement?</t>
    </r>
  </si>
  <si>
    <r>
      <rPr>
        <b/>
        <sz val="8"/>
        <color theme="1"/>
        <rFont val="Calibri"/>
        <family val="2"/>
        <scheme val="minor"/>
      </rPr>
      <t xml:space="preserve">ISO15189:2012 Clause 4.15.2 (o)
</t>
    </r>
    <r>
      <rPr>
        <sz val="8"/>
        <color theme="1"/>
        <rFont val="Calibri"/>
        <family val="2"/>
        <scheme val="minor"/>
      </rPr>
      <t>Note: The laboratory staff should give input for management meetings.</t>
    </r>
  </si>
  <si>
    <t>11.4</t>
  </si>
  <si>
    <t>Quality indicators</t>
  </si>
  <si>
    <r>
      <rPr>
        <b/>
        <sz val="8"/>
        <color theme="1"/>
        <rFont val="Calibri"/>
        <family val="2"/>
        <scheme val="minor"/>
      </rPr>
      <t xml:space="preserve">ISO15189:2012 Clause4.12; 4.14.7 
</t>
    </r>
    <r>
      <rPr>
        <sz val="8"/>
        <color theme="1"/>
        <rFont val="Calibri"/>
        <family val="2"/>
        <scheme val="minor"/>
      </rPr>
      <t>Note: The lab should select QI in line with meeting its objectives from pre-analytic, analytic and post-analytic phases critical to patient outcomes.</t>
    </r>
  </si>
  <si>
    <t>Are quality indicators (TAT, rejected specimens, stock-outs, etc.) selected, tracked and reviewed?</t>
  </si>
  <si>
    <t>11.5</t>
  </si>
  <si>
    <t>Is the outcome of the review of quality indicators used to improve lab performance?</t>
  </si>
  <si>
    <r>
      <rPr>
        <b/>
        <sz val="8"/>
        <color theme="1"/>
        <rFont val="Calibri"/>
        <family val="2"/>
        <scheme val="minor"/>
      </rPr>
      <t xml:space="preserve">ISO15189:2012 Clause 4.14.7; 4.15.2(f) 
</t>
    </r>
    <r>
      <rPr>
        <sz val="8"/>
        <color theme="1"/>
        <rFont val="Calibri"/>
        <family val="2"/>
        <scheme val="minor"/>
      </rPr>
      <t>Note: The lab should review the QI to ensure its continued appropriateness.</t>
    </r>
  </si>
  <si>
    <t>11.6</t>
  </si>
  <si>
    <t>Are the actions taken checked and monitored to determine the effectiveness of improved quality of lab performance?</t>
  </si>
  <si>
    <r>
      <rPr>
        <b/>
        <sz val="8"/>
        <color theme="1"/>
        <rFont val="Calibri"/>
        <family val="2"/>
        <scheme val="minor"/>
      </rPr>
      <t xml:space="preserve">ISO15189:2012 Clause 4.14.7 
</t>
    </r>
    <r>
      <rPr>
        <sz val="8"/>
        <color theme="1"/>
        <rFont val="Calibri"/>
        <family val="2"/>
        <scheme val="minor"/>
      </rPr>
      <t>Note: the lab should create an action plan to monitor the QI stating the objectives, methodology, interpretation, limits, action plan and duration of measurement for each QI.</t>
    </r>
  </si>
  <si>
    <t>Section 12 - Facilities and Safety</t>
  </si>
  <si>
    <t>12.1</t>
  </si>
  <si>
    <t>Is there documented evidence that the laboratory has evaluated the adequacy of the size and overall layout of the laboratory and organized the space so that workstations are positioned for optimal workflow?</t>
  </si>
  <si>
    <r>
      <rPr>
        <b/>
        <sz val="8"/>
        <color theme="1"/>
        <rFont val="Calibri"/>
        <family val="2"/>
        <scheme val="minor"/>
      </rPr>
      <t>ISO15189:2012 Clause 5.2.1</t>
    </r>
    <r>
      <rPr>
        <sz val="8"/>
        <color theme="1"/>
        <rFont val="Calibri"/>
        <family val="2"/>
        <scheme val="minor"/>
      </rPr>
      <t xml:space="preserve">
Note: Documentation could be in the form of a floor plan, results from internal audits, etc.</t>
    </r>
  </si>
  <si>
    <t>12.2</t>
  </si>
  <si>
    <t>Are the patient care and testing areas of the laboratory distinctly separate from one another?</t>
  </si>
  <si>
    <r>
      <rPr>
        <b/>
        <sz val="8"/>
        <color theme="1"/>
        <rFont val="Calibri"/>
        <family val="2"/>
        <scheme val="minor"/>
      </rPr>
      <t xml:space="preserve">ISO15189:2012 Clause 5.2.1
</t>
    </r>
    <r>
      <rPr>
        <sz val="8"/>
        <color theme="1"/>
        <rFont val="Calibri"/>
        <family val="2"/>
        <scheme val="minor"/>
      </rPr>
      <t xml:space="preserve">Client service areas (i.e. waiting room, phlebotomy room) should be distinctly separate from the testing areas of the laboratory. Client access should not compromise “clean” areas of the laboratory. For biosafety reasons, microbiology and TB testing should be segregated in a separate room(s) from the general laboratory testing. </t>
    </r>
  </si>
  <si>
    <t>12.3</t>
  </si>
  <si>
    <t>Is each individual workstation maintained free of clutter and set up for efficient operation?</t>
  </si>
  <si>
    <t>ISO15190 Clause 6.3.5</t>
  </si>
  <si>
    <t>Are the following criteria met?</t>
  </si>
  <si>
    <t>a) Does the equipment placement/layout facilitate optimum workflow?</t>
  </si>
  <si>
    <t>b) Are all needed supplies present and easily accessible?</t>
  </si>
  <si>
    <t xml:space="preserve">c) Are the chairs/stools at the workstations appropriate for bench height and the testing operations being performed? </t>
  </si>
  <si>
    <t>Is the physical work environment appropriate for testing?</t>
  </si>
  <si>
    <r>
      <rPr>
        <b/>
        <sz val="8"/>
        <color theme="1"/>
        <rFont val="Calibri"/>
        <family val="2"/>
        <scheme val="minor"/>
      </rPr>
      <t xml:space="preserve">ISO15189:2012 Clause 5.2 
</t>
    </r>
    <r>
      <rPr>
        <sz val="8"/>
        <color theme="1"/>
        <rFont val="Calibri"/>
        <family val="2"/>
        <scheme val="minor"/>
      </rPr>
      <t>Note: The laboratory space should be sufficient to ensure the quality of work, safety of personnel and the ability of staff to carry out their tasks without compromising the quality of the examinations. The laboratory should be clean and well organized, free of clutter, well ventilated, adequately lit and within acceptable temperature ranges.</t>
    </r>
  </si>
  <si>
    <t>a) Free of clutter?</t>
  </si>
  <si>
    <t>ISO 15190:2003 Clause 13.0</t>
  </si>
  <si>
    <t>b) Adequately ventilated?</t>
  </si>
  <si>
    <t>ISO 15190:2003 Clause 6.3.3</t>
  </si>
  <si>
    <t xml:space="preserve">c) Adequately lit? </t>
  </si>
  <si>
    <t>ISO 15190:2003 Clause 6.3.1</t>
  </si>
  <si>
    <t xml:space="preserve">d) Climate-controlled for optimum equipment function? </t>
  </si>
  <si>
    <t>ISO 15190:2003 Clause 6.3.2</t>
  </si>
  <si>
    <t>e) Are filters checked, cleaned and/or replaced at regular intervals, where air-conditioning is installed?</t>
  </si>
  <si>
    <t>f) Are wires and cables properly located and protected from traffic?</t>
  </si>
  <si>
    <t>g) Is there a functioning back-up power supply (generator)?</t>
  </si>
  <si>
    <t>h) Is critical equipment supported by uninterrupted power source (UPS) systems?</t>
  </si>
  <si>
    <t>i) Is equipment placed appropriately (away from water hazards, out of traffic areas)?</t>
  </si>
  <si>
    <t>j) Are appropriate provisions made for adequate water supply, including deionized or distilled water, if needed?</t>
  </si>
  <si>
    <t>k) Is clerical work completed outside the testing area?</t>
  </si>
  <si>
    <t>l) Is major safety signage posted and enforced, including NO EATING, SMOKING, DRINKING?</t>
  </si>
  <si>
    <t>12.5</t>
  </si>
  <si>
    <r>
      <rPr>
        <b/>
        <u/>
        <sz val="10"/>
        <color theme="1"/>
        <rFont val="Calibri"/>
        <family val="2"/>
        <scheme val="minor"/>
      </rPr>
      <t>Laboratory Access</t>
    </r>
    <r>
      <rPr>
        <sz val="10"/>
        <color theme="1"/>
        <rFont val="Calibri"/>
        <family val="2"/>
        <scheme val="minor"/>
      </rPr>
      <t xml:space="preserve">
Is the laboratory properly secured from unauthorized access with appropriate signage?</t>
    </r>
  </si>
  <si>
    <r>
      <rPr>
        <b/>
        <sz val="8"/>
        <color theme="1"/>
        <rFont val="Calibri"/>
        <family val="2"/>
        <scheme val="minor"/>
      </rPr>
      <t xml:space="preserve">ISO15189:2012 Clause 5.2.2 
</t>
    </r>
    <r>
      <rPr>
        <sz val="8"/>
        <color theme="1"/>
        <rFont val="Calibri"/>
        <family val="2"/>
        <scheme val="minor"/>
      </rPr>
      <t>Note: Access control should take into consideration safety, confidentiality, and quality.</t>
    </r>
  </si>
  <si>
    <t>12.6</t>
  </si>
  <si>
    <r>
      <rPr>
        <b/>
        <u/>
        <sz val="10"/>
        <color theme="1"/>
        <rFont val="Calibri"/>
        <family val="2"/>
        <scheme val="minor"/>
      </rPr>
      <t>Laboratory Storage Areas</t>
    </r>
    <r>
      <rPr>
        <sz val="10"/>
        <color theme="1"/>
        <rFont val="Calibri"/>
        <family val="2"/>
        <scheme val="minor"/>
      </rPr>
      <t xml:space="preserve">
Is laboratory-dedicated cold and room temperature storage free of staff food items, and are patient samples stored separately from reagents and blood products in the laboratory refrigerators and freezers?</t>
    </r>
  </si>
  <si>
    <r>
      <rPr>
        <b/>
        <sz val="8"/>
        <color theme="1"/>
        <rFont val="Calibri"/>
        <family val="2"/>
        <scheme val="minor"/>
      </rPr>
      <t xml:space="preserve">ISO15189:2012 Clause 5.2; 5.2.4 
</t>
    </r>
    <r>
      <rPr>
        <sz val="8"/>
        <color theme="1"/>
        <rFont val="Calibri"/>
        <family val="2"/>
        <scheme val="minor"/>
      </rPr>
      <t>Note: there should be effective separation to prevent contamination.</t>
    </r>
  </si>
  <si>
    <t>12.7</t>
  </si>
  <si>
    <r>
      <rPr>
        <b/>
        <sz val="8"/>
        <color theme="1"/>
        <rFont val="Calibri"/>
        <family val="2"/>
        <scheme val="minor"/>
      </rPr>
      <t xml:space="preserve">ISO15189:2012 Clause 5.2.6
</t>
    </r>
    <r>
      <rPr>
        <sz val="8"/>
        <color theme="1"/>
        <rFont val="Calibri"/>
        <family val="2"/>
        <scheme val="minor"/>
      </rPr>
      <t>Note: The work area should be cleaned regularly. An appropriate disinfectant should be used. At a minimum, all bench tops and working surfaces should be disinfected at the beginning and end of every shift. All spills should be contained immediately and the work surfaces disinfected.</t>
    </r>
  </si>
  <si>
    <t>12.8</t>
  </si>
  <si>
    <t>Biosafety Cabinet</t>
  </si>
  <si>
    <r>
      <rPr>
        <b/>
        <sz val="8"/>
        <color theme="1"/>
        <rFont val="Calibri"/>
        <family val="2"/>
        <scheme val="minor"/>
      </rPr>
      <t xml:space="preserve">ISO 15189:2012 Clause 5.2.1; 5.2.2 
</t>
    </r>
    <r>
      <rPr>
        <sz val="8"/>
        <color theme="1"/>
        <rFont val="Calibri"/>
        <family val="2"/>
        <scheme val="minor"/>
      </rPr>
      <t>Note: A biosafety cabinet should be used to prevent aerosol exposure to contagious specimens or organisms. For proper functioning and full protection, biosafety cabinets require periodic maintenance and should be serviced accordingly. Biosafety cabinet should be recertified according to national protocol or manufacturer requirements.</t>
    </r>
  </si>
  <si>
    <t>Where a Biosafety cabinet is required to perform work, is it certified and appropriate?</t>
  </si>
  <si>
    <t>12.9</t>
  </si>
  <si>
    <r>
      <rPr>
        <b/>
        <u/>
        <sz val="10"/>
        <color theme="1"/>
        <rFont val="Calibri"/>
        <family val="2"/>
        <scheme val="minor"/>
      </rPr>
      <t>Laboratory Safety Manual</t>
    </r>
    <r>
      <rPr>
        <sz val="10"/>
        <color theme="1"/>
        <rFont val="Calibri"/>
        <family val="2"/>
        <scheme val="minor"/>
      </rPr>
      <t xml:space="preserve">
Is a laboratory safety manual available, accessible and up-to-date?</t>
    </r>
  </si>
  <si>
    <r>
      <rPr>
        <b/>
        <sz val="8"/>
        <color theme="1"/>
        <rFont val="Calibri"/>
        <family val="2"/>
        <scheme val="minor"/>
      </rPr>
      <t xml:space="preserve">ISO 15190: 7.4
</t>
    </r>
    <r>
      <rPr>
        <sz val="8"/>
        <color theme="1"/>
        <rFont val="Calibri"/>
        <family val="2"/>
        <scheme val="minor"/>
      </rPr>
      <t xml:space="preserve">A safety manual should be readily available in work areas as required reading for all employees. The manual should be specific to the laboratory's needs; it should be reviewed and updated at least annually by laboratory management. </t>
    </r>
  </si>
  <si>
    <t>Does the safety manual include guidelines on the following topics?</t>
  </si>
  <si>
    <t>a) Blood and body fluid precautions</t>
  </si>
  <si>
    <t>b) Hazardous waste disposal</t>
  </si>
  <si>
    <t>c) Hazardous chemicals/materials</t>
  </si>
  <si>
    <t>d) MSDS sheets</t>
  </si>
  <si>
    <t>e) Personal protective equipment</t>
  </si>
  <si>
    <t>f) Vaccination</t>
  </si>
  <si>
    <t>g) Post-exposure prophylaxis</t>
  </si>
  <si>
    <t>h) Fire safety</t>
  </si>
  <si>
    <t>i) Electrical safety</t>
  </si>
  <si>
    <t>12.10</t>
  </si>
  <si>
    <r>
      <rPr>
        <b/>
        <u/>
        <sz val="10"/>
        <color theme="1"/>
        <rFont val="Calibri"/>
        <family val="2"/>
        <scheme val="minor"/>
      </rPr>
      <t>Waste disposal</t>
    </r>
    <r>
      <rPr>
        <sz val="10"/>
        <color theme="1"/>
        <rFont val="Calibri"/>
        <family val="2"/>
        <scheme val="minor"/>
      </rPr>
      <t xml:space="preserve">
Is sufficient waste disposal capacity available and is waste separated into infectious and non-infectious waste, with infectious waste autoclaved/incinerated?</t>
    </r>
  </si>
  <si>
    <r>
      <rPr>
        <b/>
        <sz val="8"/>
        <color theme="1"/>
        <rFont val="Calibri"/>
        <family val="2"/>
        <scheme val="minor"/>
      </rPr>
      <t xml:space="preserve">ISO 15190: 22
</t>
    </r>
    <r>
      <rPr>
        <sz val="8"/>
        <color theme="1"/>
        <rFont val="Calibri"/>
        <family val="2"/>
        <scheme val="minor"/>
      </rPr>
      <t xml:space="preserve">Waste should be separated according to biohazard risk, with infectious and non-infectious waste disposed of in separate containers. Infectious waste should be discarded into containers that do not leak and are clearly marked with a biohazard symbol. Sharp instruments and needles should be discarded in puncture resistant containers. Both infectious waste and sharps containers should be autoclaved before being discarded to decontaminate potentially infectious material. To prevent injury from exposed waste, infectious waste should be incinerated, burnt in a pit or buried. </t>
    </r>
  </si>
  <si>
    <t>12.11</t>
  </si>
  <si>
    <r>
      <rPr>
        <b/>
        <u/>
        <sz val="10"/>
        <color theme="1"/>
        <rFont val="Calibri"/>
        <family val="2"/>
        <scheme val="minor"/>
      </rPr>
      <t>Hazardous chemicals</t>
    </r>
    <r>
      <rPr>
        <sz val="10"/>
        <color theme="1"/>
        <rFont val="Calibri"/>
        <family val="2"/>
        <scheme val="minor"/>
      </rPr>
      <t xml:space="preserve">
Are hazardous chemicals/materials properly handled?</t>
    </r>
  </si>
  <si>
    <r>
      <rPr>
        <b/>
        <sz val="8"/>
        <color theme="1"/>
        <rFont val="Calibri"/>
        <family val="2"/>
        <scheme val="minor"/>
      </rPr>
      <t>ISO 15190: 17.1 and 17.3</t>
    </r>
    <r>
      <rPr>
        <sz val="8"/>
        <color theme="1"/>
        <rFont val="Calibri"/>
        <family val="2"/>
        <scheme val="minor"/>
      </rPr>
      <t xml:space="preserve">
All hazardous chemicals must be labeled with the chemical’s name and with hazard markings clearly indicated. Flammable chemicals must be stored out of sunlight and below their flashpoint, preferably in a still cabinet in a well-ventilated area. Flammable and corrosive agents should be separated from one another. Distinct care should always be taken to handle hazardous chemicals safety in the workplace. </t>
    </r>
  </si>
  <si>
    <t>a) Are hazardous chemicals properly labelled?</t>
  </si>
  <si>
    <t>b) Are hazardous chemicals properly stored to ensure safety and prevent theft?</t>
  </si>
  <si>
    <t>c) Are hazardous chemicals properly utilized according to MSDS?</t>
  </si>
  <si>
    <t>d) Are hazardous chemicals properly disposed according to national guidelines or MSDS?</t>
  </si>
  <si>
    <t>12.12</t>
  </si>
  <si>
    <r>
      <rPr>
        <b/>
        <u/>
        <sz val="10"/>
        <color theme="1"/>
        <rFont val="Calibri"/>
        <family val="2"/>
        <scheme val="minor"/>
      </rPr>
      <t>Handling of sharps</t>
    </r>
    <r>
      <rPr>
        <sz val="10"/>
        <color theme="1"/>
        <rFont val="Calibri"/>
        <family val="2"/>
        <scheme val="minor"/>
      </rPr>
      <t xml:space="preserve">
Are ‘sharps’ handled and disposed of properly in ‘sharps’ containers that are appropriately utilized?</t>
    </r>
  </si>
  <si>
    <r>
      <rPr>
        <b/>
        <sz val="8"/>
        <color theme="1"/>
        <rFont val="Calibri"/>
        <family val="2"/>
        <scheme val="minor"/>
      </rPr>
      <t xml:space="preserve">ISO15189:2012 Clause 5.2.3
</t>
    </r>
    <r>
      <rPr>
        <sz val="8"/>
        <color theme="1"/>
        <rFont val="Calibri"/>
        <family val="2"/>
        <scheme val="minor"/>
      </rPr>
      <t xml:space="preserve">All syringes, needles, lancets or other bloodletting devices capable of transmitting infection must be used only once and discarded in puncture resistant containers that are not overfilled. Sharps containers should be clearly marked to warn handlers of the potential hazard and should be located in areas where sharps are commonly used. </t>
    </r>
  </si>
  <si>
    <t>12.13</t>
  </si>
  <si>
    <r>
      <rPr>
        <b/>
        <u/>
        <sz val="10"/>
        <color theme="1"/>
        <rFont val="Calibri"/>
        <family val="2"/>
        <scheme val="minor"/>
      </rPr>
      <t>Fire safety</t>
    </r>
    <r>
      <rPr>
        <sz val="10"/>
        <color theme="1"/>
        <rFont val="Calibri"/>
        <family val="2"/>
        <scheme val="minor"/>
      </rPr>
      <t xml:space="preserve">
Is fire safety included as part of the laboratory’s overall safety programme?</t>
    </r>
  </si>
  <si>
    <r>
      <rPr>
        <b/>
        <sz val="8"/>
        <color theme="1"/>
        <rFont val="Calibri"/>
        <family val="2"/>
        <scheme val="minor"/>
      </rPr>
      <t xml:space="preserve">ISO 15190: 19.7 and 9.3
</t>
    </r>
    <r>
      <rPr>
        <sz val="8"/>
        <color theme="1"/>
        <rFont val="Calibri"/>
        <family val="2"/>
        <scheme val="minor"/>
      </rPr>
      <t xml:space="preserve">Electrical cords and plugs, power-strips and receptacles should be maintained in good condition and utilized appropriately. Overcrowding should be avoided and cords should be kept out of walkway areas. An approved fire extinguisher should be easily accessible within the laboratory and be routinely inspected and documented for readiness. Fire extinguishers should be kept in their assigned place and not hidden or blocked; the pin and seal should be intact, nozzles should be free of blockage, pressure gauges should show adequate pressure, and there should be no visible signs of damage. A fire alarm should be installed in the laboratory and tested regularly for readiness; all staff should participate in periodic fire drills. </t>
    </r>
  </si>
  <si>
    <t>a) Are all electrical cords, plugs and receptacles used appropriately and in good repair?</t>
  </si>
  <si>
    <t>b) Is an appropriate fire extinguisher available, properly placed, in working condition and routinely inspected?</t>
  </si>
  <si>
    <t xml:space="preserve">c) Is an operational fire warning system in place?     </t>
  </si>
  <si>
    <t xml:space="preserve">d) Are periodic fire drills conducted at defined intervals? </t>
  </si>
  <si>
    <t>12.14</t>
  </si>
  <si>
    <r>
      <rPr>
        <b/>
        <u/>
        <sz val="10"/>
        <color theme="1"/>
        <rFont val="Calibri"/>
        <family val="2"/>
        <scheme val="minor"/>
      </rPr>
      <t>Safety Audits</t>
    </r>
    <r>
      <rPr>
        <sz val="10"/>
        <color theme="1"/>
        <rFont val="Calibri"/>
        <family val="2"/>
        <scheme val="minor"/>
      </rPr>
      <t xml:space="preserve">
Are safety inspections or audits conducted regularly and documented?</t>
    </r>
  </si>
  <si>
    <r>
      <rPr>
        <b/>
        <sz val="8"/>
        <color theme="1"/>
        <rFont val="Calibri"/>
        <family val="2"/>
        <scheme val="minor"/>
      </rPr>
      <t xml:space="preserve">ISO15190 Clause 7.3.1 and 7.3.2 
</t>
    </r>
    <r>
      <rPr>
        <sz val="8"/>
        <color theme="1"/>
        <rFont val="Calibri"/>
        <family val="2"/>
        <scheme val="minor"/>
      </rPr>
      <t>Note: The safety programme shall be audited and reviewed at least annually (by appropriately trained personnel.</t>
    </r>
  </si>
  <si>
    <t>a) Is there an audit plan/schedule that ensures all activities of the lab are checked for safety compliance?</t>
  </si>
  <si>
    <t>b) Are inspections/audits being carried out by authorized persons?</t>
  </si>
  <si>
    <t>c) Are the personnel conducting the internal audits trained in safety?</t>
  </si>
  <si>
    <t>d) Is root cause analysis performed and action taken for nonconformities/noted deficiencies?</t>
  </si>
  <si>
    <t>e) Are safety findings documented and presented to the laboratory management and relevant staff for review?</t>
  </si>
  <si>
    <t>12.15</t>
  </si>
  <si>
    <r>
      <rPr>
        <b/>
        <u/>
        <sz val="10"/>
        <color theme="1"/>
        <rFont val="Calibri"/>
        <family val="2"/>
        <scheme val="minor"/>
      </rPr>
      <t>Safety Equipment</t>
    </r>
    <r>
      <rPr>
        <sz val="10"/>
        <color theme="1"/>
        <rFont val="Calibri"/>
        <family val="2"/>
        <scheme val="minor"/>
      </rPr>
      <t xml:space="preserve">
Is standard safety equipment available and in use in the laboratory?</t>
    </r>
  </si>
  <si>
    <r>
      <rPr>
        <b/>
        <sz val="8"/>
        <color theme="1"/>
        <rFont val="Calibri"/>
        <family val="2"/>
        <scheme val="minor"/>
      </rPr>
      <t xml:space="preserve">ISO15190 Clause 5.1 
</t>
    </r>
    <r>
      <rPr>
        <sz val="8"/>
        <color theme="1"/>
        <rFont val="Calibri"/>
        <family val="2"/>
        <scheme val="minor"/>
      </rPr>
      <t>Note: It is the responsibility of laboratory management to ensure that the laboratory is equipped with standard safety equipment. The list above is a partial list of necessary items. Biosafety cabinets should be in place and in use as required. All centrifuges should have covers. Hand-washing stations should be designated and equipped and eyewash stations (or an acceptable alternative method of eye cleansing) should be available and operable. Spill kits and first aid kits should be kept in a designated place and checked regularly for readiness.</t>
    </r>
  </si>
  <si>
    <t xml:space="preserve">a) Biosafety cabinet(s) </t>
  </si>
  <si>
    <t>ISO 15190:2003 Clause 16</t>
  </si>
  <si>
    <t>b) Covers, safety caps, safety buckets on centrifuge(s)</t>
  </si>
  <si>
    <t xml:space="preserve">c) Hand-washing station </t>
  </si>
  <si>
    <t>ISO 15190:2003 Clause 12.7</t>
  </si>
  <si>
    <t>d) Eyewash station/bottle(s) and emergency showers where applicable</t>
  </si>
  <si>
    <t xml:space="preserve"> ISO 15190:2003 Clause 12.10</t>
  </si>
  <si>
    <t>e) Spill kit(s)</t>
  </si>
  <si>
    <t xml:space="preserve">f) First aid kit(s) </t>
  </si>
  <si>
    <t>ISO 15190:2003 Clause 12.9</t>
  </si>
  <si>
    <r>
      <rPr>
        <b/>
        <u/>
        <sz val="10"/>
        <color theme="1"/>
        <rFont val="Calibri"/>
        <family val="2"/>
        <scheme val="minor"/>
      </rPr>
      <t>Personal Protective Equipment</t>
    </r>
    <r>
      <rPr>
        <sz val="10"/>
        <color theme="1"/>
        <rFont val="Calibri"/>
        <family val="2"/>
        <scheme val="minor"/>
      </rPr>
      <t xml:space="preserve">
</t>
    </r>
  </si>
  <si>
    <r>
      <rPr>
        <b/>
        <sz val="8"/>
        <color theme="1"/>
        <rFont val="Calibri"/>
        <family val="2"/>
        <scheme val="minor"/>
      </rPr>
      <t xml:space="preserve">ISO 15190: 12
</t>
    </r>
    <r>
      <rPr>
        <sz val="8"/>
        <color theme="1"/>
        <rFont val="Calibri"/>
        <family val="2"/>
        <scheme val="minor"/>
      </rPr>
      <t>Management is responsible for providing appropriate personal protective equipment (gloves, lab coats, eye protection, etc) in useable condition. Laboratory staff must utilize PPE at all times while in the laboratory. Protective clothing should not be worn outside the laboratory. Gloves should be replaced immediately when torn or contaminated and not washed for reuse.</t>
    </r>
  </si>
  <si>
    <t>Is personal protective equipment (PPE) easily accessible at the workstation and utilized appropriately and consistently?</t>
  </si>
  <si>
    <t>12.17</t>
  </si>
  <si>
    <r>
      <rPr>
        <b/>
        <u/>
        <sz val="10"/>
        <color theme="1"/>
        <rFont val="Calibri"/>
        <family val="2"/>
        <scheme val="minor"/>
      </rPr>
      <t>Staff Vaccinations</t>
    </r>
    <r>
      <rPr>
        <sz val="10"/>
        <color theme="1"/>
        <rFont val="Calibri"/>
        <family val="2"/>
        <scheme val="minor"/>
      </rPr>
      <t xml:space="preserve">
Are laboratory personnel offered appropriate vaccination and employee medical surveillance?</t>
    </r>
  </si>
  <si>
    <r>
      <rPr>
        <b/>
        <sz val="8"/>
        <color theme="1"/>
        <rFont val="Calibri"/>
        <family val="2"/>
        <scheme val="minor"/>
      </rPr>
      <t xml:space="preserve">ISO 15190: 11.3
</t>
    </r>
    <r>
      <rPr>
        <sz val="8"/>
        <color theme="1"/>
        <rFont val="Calibri"/>
        <family val="2"/>
        <scheme val="minor"/>
      </rPr>
      <t xml:space="preserve">Laboratory staff should be offered appropriate vaccinations—particularly Hepatitis B. Staff may decline to receive the vaccination, but they must then sign a declination form to be held in the staff member’s personnel file. </t>
    </r>
  </si>
  <si>
    <t>12.19</t>
  </si>
  <si>
    <t>Are adverse incidents or injuries from equipment, reagents, occupational injuries, medical screening or illnesses, documented and investigated?</t>
  </si>
  <si>
    <r>
      <rPr>
        <b/>
        <sz val="8"/>
        <color theme="1"/>
        <rFont val="Calibri"/>
        <family val="2"/>
        <scheme val="minor"/>
      </rPr>
      <t xml:space="preserve">ISO15189:2012 Clause 5.3.1.6; 5.3.2.6; ISO15190 Clause 9 
</t>
    </r>
    <r>
      <rPr>
        <sz val="8"/>
        <color theme="1"/>
        <rFont val="Calibri"/>
        <family val="2"/>
        <scheme val="minor"/>
      </rPr>
      <t>Note: All occupational injuries or illnesses should be thoroughly investigated and documented in the safety log or occurrence log, depending on the laboratory. Corrective actions taken by the laboratory in response to an accident or injury must also be documented.</t>
    </r>
  </si>
  <si>
    <t>12.20</t>
  </si>
  <si>
    <r>
      <rPr>
        <b/>
        <u/>
        <sz val="10"/>
        <color theme="1"/>
        <rFont val="Calibri"/>
        <family val="2"/>
        <scheme val="minor"/>
      </rPr>
      <t>Biosafety Training</t>
    </r>
    <r>
      <rPr>
        <sz val="10"/>
        <color theme="1"/>
        <rFont val="Calibri"/>
        <family val="2"/>
        <scheme val="minor"/>
      </rPr>
      <t xml:space="preserve">
Are drivers/couriers and cleaners working with the laboratory trained in biosafety practices relevant to their job tasks?</t>
    </r>
  </si>
  <si>
    <r>
      <rPr>
        <b/>
        <sz val="8"/>
        <color theme="1"/>
        <rFont val="Calibri"/>
        <family val="2"/>
        <scheme val="minor"/>
      </rPr>
      <t xml:space="preserve">ISO 15190: 10
</t>
    </r>
    <r>
      <rPr>
        <sz val="8"/>
        <color theme="1"/>
        <rFont val="Calibri"/>
        <family val="2"/>
        <scheme val="minor"/>
      </rPr>
      <t xml:space="preserve">All occupational injuries or illnesses should be thoroughly investigated and documented in the safety log or occurrence log, depending on the laboratory. Corrective actions taken by the laboratory in response to an accident or injury must also be documented. </t>
    </r>
  </si>
  <si>
    <t>12.21</t>
  </si>
  <si>
    <r>
      <rPr>
        <b/>
        <u/>
        <sz val="10"/>
        <color theme="1"/>
        <rFont val="Calibri"/>
        <family val="2"/>
        <scheme val="minor"/>
      </rPr>
      <t>Laboratory Safety Officer</t>
    </r>
    <r>
      <rPr>
        <sz val="10"/>
        <color theme="1"/>
        <rFont val="Calibri"/>
        <family val="2"/>
        <scheme val="minor"/>
      </rPr>
      <t xml:space="preserve">
Is a trained safety officer designated to implement and monitor the safety programme in the laboratory, including the training of other staff?</t>
    </r>
  </si>
  <si>
    <r>
      <rPr>
        <b/>
        <sz val="8"/>
        <color theme="1"/>
        <rFont val="Calibri"/>
        <family val="2"/>
        <scheme val="minor"/>
      </rPr>
      <t xml:space="preserve">ISO 15190: 7, 10
</t>
    </r>
    <r>
      <rPr>
        <sz val="8"/>
        <color theme="1"/>
        <rFont val="Calibri"/>
        <family val="2"/>
        <scheme val="minor"/>
      </rPr>
      <t xml:space="preserve">A safety officer should be designated to work with the laboratory manager to implement the safety programme, monitor the ongoing safety conditions and needs of the laboratory, coordinate safety training, and serve as a resource for other staff. This officer should receive safety training. </t>
    </r>
  </si>
  <si>
    <r>
      <rPr>
        <b/>
        <u/>
        <sz val="10"/>
        <color theme="1"/>
        <rFont val="Calibri"/>
        <family val="2"/>
        <scheme val="minor"/>
      </rPr>
      <t>Policy and SOPs Accessibility</t>
    </r>
    <r>
      <rPr>
        <sz val="10"/>
        <color theme="1"/>
        <rFont val="Calibri"/>
        <family val="2"/>
        <scheme val="minor"/>
      </rPr>
      <t xml:space="preserve">
Are policies and SOPs easily accessible/ available to all staff and written in a language commonly understood by respective staff?</t>
    </r>
  </si>
  <si>
    <r>
      <rPr>
        <b/>
        <u/>
        <sz val="10"/>
        <color theme="1"/>
        <rFont val="Calibri"/>
        <family val="2"/>
        <scheme val="minor"/>
      </rPr>
      <t>Advice and Training by Qualified Staff</t>
    </r>
    <r>
      <rPr>
        <sz val="10"/>
        <color theme="1"/>
        <rFont val="Calibri"/>
        <family val="2"/>
        <scheme val="minor"/>
      </rPr>
      <t xml:space="preserve">
</t>
    </r>
  </si>
  <si>
    <t>Do staff members with appropriate professional qualifications provide clients with advice and/or training regarding required types of samples, choice of examinations, repeat frequency, and interpretation of results?</t>
  </si>
  <si>
    <r>
      <rPr>
        <b/>
        <u/>
        <sz val="10"/>
        <color theme="1"/>
        <rFont val="Calibri"/>
        <family val="2"/>
        <scheme val="minor"/>
      </rPr>
      <t>Adherence to Proper Equipment Protocol</t>
    </r>
    <r>
      <rPr>
        <sz val="10"/>
        <color theme="1"/>
        <rFont val="Calibri"/>
        <family val="2"/>
        <scheme val="minor"/>
      </rPr>
      <t xml:space="preserve">
</t>
    </r>
  </si>
  <si>
    <t>Is equipment installed and placed as specified in the operator’s manuals and uniquely labeled or marked?</t>
  </si>
  <si>
    <r>
      <rPr>
        <b/>
        <u/>
        <sz val="10"/>
        <color theme="1"/>
        <rFont val="Calibri"/>
        <family val="2"/>
        <scheme val="minor"/>
      </rPr>
      <t>Equipment Service Maintenance</t>
    </r>
    <r>
      <rPr>
        <sz val="10"/>
        <color theme="1"/>
        <rFont val="Calibri"/>
        <family val="2"/>
        <scheme val="minor"/>
      </rPr>
      <t xml:space="preserve">
</t>
    </r>
  </si>
  <si>
    <t>Is equipment routinely serviced according to schedule as per the minimum manufacturer recommendations by qualified and competent personnel and is this information documented in appropriate logs?</t>
  </si>
  <si>
    <r>
      <rPr>
        <b/>
        <sz val="8"/>
        <color theme="1"/>
        <rFont val="Calibri"/>
        <family val="2"/>
        <scheme val="minor"/>
      </rPr>
      <t xml:space="preserve">ISO15189:2012 Clause 4.13; 4.14.5 </t>
    </r>
    <r>
      <rPr>
        <sz val="8"/>
        <color theme="1"/>
        <rFont val="Calibri"/>
        <family val="2"/>
        <scheme val="minor"/>
      </rPr>
      <t xml:space="preserve">
Note: The cycle for internal auditing should normally be completed in one year. The laboratory must conduct internal audits at planned intervals to determine whether all activities in the quality management system, including pre-examination, examination, and post-examination.</t>
    </r>
  </si>
  <si>
    <r>
      <rPr>
        <b/>
        <sz val="8"/>
        <color theme="1"/>
        <rFont val="Calibri"/>
        <family val="2"/>
        <scheme val="minor"/>
      </rPr>
      <t>ISO15189:2012 Clause 4.10; 4.13; 4.14.5</t>
    </r>
    <r>
      <rPr>
        <sz val="8"/>
        <color theme="1"/>
        <rFont val="Calibri"/>
        <family val="2"/>
        <scheme val="minor"/>
      </rPr>
      <t xml:space="preserve">
Note: For actions that are not implemented as per the due dates there should be a motivation and an approval of extension.</t>
    </r>
  </si>
  <si>
    <r>
      <rPr>
        <b/>
        <sz val="8"/>
        <color theme="1"/>
        <rFont val="Calibri"/>
        <family val="2"/>
        <scheme val="minor"/>
      </rPr>
      <t xml:space="preserve">ISO15189:2012 Clause 4.13; 4.14.6 </t>
    </r>
    <r>
      <rPr>
        <sz val="8"/>
        <color theme="1"/>
        <rFont val="Calibri"/>
        <family val="2"/>
        <scheme val="minor"/>
      </rPr>
      <t xml:space="preserve">
The Laboratory shall assess all steps in for all its processes (pre-analytical, analytical and post analytical) for areas of potential pitfalls e.g. pre-analytical step of sample collection, potential pitfalls could be; wrong sample collected, sample collected in wrong container, sample collected at wrong time. Post analytical could be; result sent to wrong patient, results sent outside of TAT. The Lab must assess all steps, list potential pitfalls and document action taken to prevent these from occurring. Note: Risks should be graded and acted upon as per their grading.</t>
    </r>
  </si>
  <si>
    <t>Specifications for supplies and consumables</t>
  </si>
  <si>
    <t>Product Expiration</t>
  </si>
  <si>
    <t>Are all reagents/test kits in use (and in stock) currently within the manufacturer-assigned expiration dates or within stability?</t>
  </si>
  <si>
    <r>
      <rPr>
        <b/>
        <u/>
        <sz val="10"/>
        <color theme="1"/>
        <rFont val="Calibri"/>
        <family val="2"/>
        <scheme val="minor"/>
      </rPr>
      <t>Analytic System/Method Tracing</t>
    </r>
    <r>
      <rPr>
        <sz val="10"/>
        <color theme="1"/>
        <rFont val="Calibri"/>
        <family val="2"/>
        <scheme val="minor"/>
      </rPr>
      <t xml:space="preserve">
</t>
    </r>
  </si>
  <si>
    <t>When more than one instrument is in use for the same test, are test results traceable to the equipment used for testing?</t>
  </si>
  <si>
    <r>
      <rPr>
        <b/>
        <u/>
        <sz val="10"/>
        <color theme="1"/>
        <rFont val="Calibri"/>
        <family val="2"/>
        <scheme val="minor"/>
      </rPr>
      <t>Root cause analysis</t>
    </r>
    <r>
      <rPr>
        <sz val="10"/>
        <color theme="1"/>
        <rFont val="Calibri"/>
        <family val="2"/>
        <scheme val="minor"/>
      </rPr>
      <t xml:space="preserve">
</t>
    </r>
  </si>
  <si>
    <t>Is documented root cause analysis performed on nonconformities before corrective actions are implemented?</t>
  </si>
  <si>
    <r>
      <t xml:space="preserve">Cleaning &amp; disinfection
</t>
    </r>
    <r>
      <rPr>
        <sz val="10"/>
        <color theme="1"/>
        <rFont val="Calibri"/>
        <family val="2"/>
        <scheme val="minor"/>
      </rPr>
      <t>Is the work area clean and free of leakage and spills, and are disinfection procedures conducted and documented?</t>
    </r>
  </si>
  <si>
    <t>Links to other AMR modules</t>
  </si>
  <si>
    <t>11.4 / 11.5</t>
  </si>
  <si>
    <t>11.4 &amp; 11.5</t>
  </si>
  <si>
    <t>Contact person of laboratory:</t>
  </si>
  <si>
    <t>Provincial / County</t>
  </si>
  <si>
    <t>District / Sub-district</t>
  </si>
  <si>
    <t>Location of laboratory being assessed (City/Town, County / District / Sub-district and Country)</t>
  </si>
  <si>
    <t>NA</t>
  </si>
  <si>
    <t>Available</t>
  </si>
  <si>
    <r>
      <rPr>
        <b/>
        <i/>
        <sz val="10"/>
        <color theme="1"/>
        <rFont val="Calibri"/>
        <family val="2"/>
        <scheme val="minor"/>
      </rPr>
      <t>Functional</t>
    </r>
    <r>
      <rPr>
        <i/>
        <sz val="10"/>
        <color theme="1"/>
        <rFont val="Calibri"/>
        <family val="2"/>
        <scheme val="minor"/>
      </rPr>
      <t xml:space="preserve">: is the equipment in working order?
</t>
    </r>
    <r>
      <rPr>
        <b/>
        <i/>
        <sz val="10"/>
        <color theme="1"/>
        <rFont val="Calibri"/>
        <family val="2"/>
        <scheme val="minor"/>
      </rPr>
      <t>Monitored</t>
    </r>
    <r>
      <rPr>
        <i/>
        <sz val="10"/>
        <color theme="1"/>
        <rFont val="Calibri"/>
        <family val="2"/>
        <scheme val="minor"/>
      </rPr>
      <t xml:space="preserve">: is the functionality of equipment regularly checked (e.g. temperature / calibrated)?
</t>
    </r>
    <r>
      <rPr>
        <b/>
        <i/>
        <sz val="10"/>
        <color theme="1"/>
        <rFont val="Calibri"/>
        <family val="2"/>
        <scheme val="minor"/>
      </rPr>
      <t>Serviced</t>
    </r>
    <r>
      <rPr>
        <i/>
        <sz val="10"/>
        <color theme="1"/>
        <rFont val="Calibri"/>
        <family val="2"/>
        <scheme val="minor"/>
      </rPr>
      <t xml:space="preserve">: is the equipment regularly serviced by a qualified service technician?
</t>
    </r>
    <r>
      <rPr>
        <b/>
        <i/>
        <sz val="10"/>
        <color theme="1"/>
        <rFont val="Calibri"/>
        <family val="2"/>
        <scheme val="minor"/>
      </rPr>
      <t>Maintained</t>
    </r>
    <r>
      <rPr>
        <i/>
        <sz val="10"/>
        <color theme="1"/>
        <rFont val="Calibri"/>
        <family val="2"/>
        <scheme val="minor"/>
      </rPr>
      <t>: is the equipment regularly maintained according to the manufacturer’s recommendations (e.g. cleaning)?</t>
    </r>
  </si>
  <si>
    <t>Is the laboratory accredited?</t>
  </si>
  <si>
    <t>Is there clinical microbiologist and / or pathologist with experience in microbiology on staff?</t>
  </si>
  <si>
    <t>Freezer (-20 - -80°C)</t>
  </si>
  <si>
    <t>Does the microbiology laboratory meet minimum space and infrastructure requirements?</t>
  </si>
  <si>
    <t>6.1 &amp; 1.5</t>
  </si>
  <si>
    <t>Waste management:</t>
  </si>
  <si>
    <t>Are suitable disinfectants available for use when processing samples, are they freshly prepared, and is there evidence of their use?
Clinical Microbiology Reviews, Jan. 1999, P. 147–179</t>
  </si>
  <si>
    <t>Is the following equipment available, and if so, is it functional, monitored, serviced and maintained?</t>
  </si>
  <si>
    <t>Number of stars</t>
  </si>
  <si>
    <t>Does the laboratory perform TB culture for detection and identification of mycobacteria?</t>
  </si>
  <si>
    <r>
      <t xml:space="preserve">Does the laboratory perform drug susceptibility testing of </t>
    </r>
    <r>
      <rPr>
        <i/>
        <sz val="10"/>
        <color theme="1"/>
        <rFont val="Calibri"/>
        <family val="2"/>
        <scheme val="minor"/>
      </rPr>
      <t xml:space="preserve">M. tuberculosis </t>
    </r>
    <r>
      <rPr>
        <sz val="10"/>
        <color theme="1"/>
        <rFont val="Calibri"/>
        <family val="2"/>
        <scheme val="minor"/>
      </rPr>
      <t>complex?</t>
    </r>
  </si>
  <si>
    <t>- Complete the General TB Module (click here)</t>
  </si>
  <si>
    <t>Zonal / Peripheral</t>
  </si>
  <si>
    <t>General TB Module</t>
  </si>
  <si>
    <t>Bright field microscope</t>
  </si>
  <si>
    <t>Fluorescence microscope</t>
  </si>
  <si>
    <t>Incubator (aerobic)</t>
  </si>
  <si>
    <t>Centrifuge</t>
  </si>
  <si>
    <t>Vortex</t>
  </si>
  <si>
    <t>Shaker</t>
  </si>
  <si>
    <t>Hot air oven</t>
  </si>
  <si>
    <t>Inspissator</t>
  </si>
  <si>
    <t>Water bath</t>
  </si>
  <si>
    <t>pH meter</t>
  </si>
  <si>
    <t>Magnetic stirer</t>
  </si>
  <si>
    <t>Micropipette (0.02 ml, 0.1 ml, 1 ml)</t>
  </si>
  <si>
    <t>Biosafety Cabinet Class I</t>
  </si>
  <si>
    <t>Access to sink with running water</t>
  </si>
  <si>
    <t>Other equipment:</t>
  </si>
  <si>
    <t xml:space="preserve">Specify: </t>
  </si>
  <si>
    <t>NA = Not Applicable</t>
  </si>
  <si>
    <t>2. A policy for reporting critical TB test results</t>
  </si>
  <si>
    <t>4. Instructions for extra-pulmonary sample criteria for collection and testing</t>
  </si>
  <si>
    <t>5. Instructions for handling samples received after hours</t>
  </si>
  <si>
    <t>8. Confirmatory tests for unusual, discordant or unexpected TB results</t>
  </si>
  <si>
    <t>- Test quality indicators</t>
  </si>
  <si>
    <t xml:space="preserve">- Sample rejection rates
</t>
  </si>
  <si>
    <t xml:space="preserve">- Other clinically relevant changes in the laboratory such as changes to testing information, PT results, and equipment downtime?
</t>
  </si>
  <si>
    <r>
      <t xml:space="preserve">Is there evidence that laboratory staff are following the procedures described in the laboratory documentation:
</t>
    </r>
    <r>
      <rPr>
        <i/>
        <sz val="10"/>
        <color theme="1"/>
        <rFont val="Calibri"/>
        <family val="2"/>
        <scheme val="minor"/>
      </rPr>
      <t>Directly observe procedures being performed compared to the SOP.</t>
    </r>
  </si>
  <si>
    <t>Is there evidence that:</t>
  </si>
  <si>
    <t>- The laboratory has provided clients information/instructions on sample collection, storage and transportation to the laboratory?</t>
  </si>
  <si>
    <t>- The laboratory enforces the criteria for sample volume, container type and storage conditions?</t>
  </si>
  <si>
    <t>Does the laboratory provide feedback to clinicians regarding:</t>
  </si>
  <si>
    <t>1. Sample quality &amp; rejection rates</t>
  </si>
  <si>
    <t>2. Appropriateness of test requisition</t>
  </si>
  <si>
    <t>3. Identity &amp; frequency of isolated or identified MTB and NTMs</t>
  </si>
  <si>
    <r>
      <t xml:space="preserve">Does the laboratory use verified/validated methods for MTB detection and DST?
</t>
    </r>
    <r>
      <rPr>
        <i/>
        <sz val="10"/>
        <color theme="1"/>
        <rFont val="Calibri"/>
        <family val="2"/>
        <scheme val="minor"/>
      </rPr>
      <t>Includes all conventional, automated and molecular (commercial &amp; non-commercial) methods</t>
    </r>
  </si>
  <si>
    <t>Is all equipment installed and placed correctly in a suitable environment?</t>
  </si>
  <si>
    <t>Are external audits regularly conducted including the TB section?</t>
  </si>
  <si>
    <t>Does the laboratory request form require the date and time of sample collection to be recorded?</t>
  </si>
  <si>
    <t xml:space="preserve">Are the following PPE items used when processing sputum and extra pulmonary samples? </t>
  </si>
  <si>
    <t>Laboratory coat or gown</t>
  </si>
  <si>
    <t>N95 respirator</t>
  </si>
  <si>
    <t>Does the laboratory handle waste appropriately including disposal of media and infectious material generated during testing?</t>
  </si>
  <si>
    <t>Is a biological safety cabinet (BSC) or hood available, functional, maintained and serviced for handling specimens or organisms considered to be highly contagious by air borne routes?</t>
  </si>
  <si>
    <t>- Culture module</t>
  </si>
  <si>
    <t>- DST module</t>
  </si>
  <si>
    <t>How many tests were performed last year?</t>
  </si>
  <si>
    <t>Smear microscopy</t>
  </si>
  <si>
    <t>Number of samples rejected:</t>
  </si>
  <si>
    <t xml:space="preserve">Positive: </t>
  </si>
  <si>
    <t>Negative:</t>
  </si>
  <si>
    <t>Subtotal:</t>
  </si>
  <si>
    <t>MTB = mycobacteria tuberculosis</t>
  </si>
  <si>
    <t>Q = quarter</t>
  </si>
  <si>
    <t>How does the laboratory report results?</t>
  </si>
  <si>
    <t>S-A</t>
  </si>
  <si>
    <t>S1.1</t>
  </si>
  <si>
    <t>S1.2</t>
  </si>
  <si>
    <t>S4.1</t>
  </si>
  <si>
    <t>S7.1</t>
  </si>
  <si>
    <t>- ZN stains</t>
  </si>
  <si>
    <t>- Fluorescent stains</t>
  </si>
  <si>
    <t>S8.1</t>
  </si>
  <si>
    <t>QUALITY CONTROL</t>
  </si>
  <si>
    <t>SMEAR MICROSCOPY PROCEDURE</t>
  </si>
  <si>
    <t>S8.2</t>
  </si>
  <si>
    <t>Please answer:</t>
  </si>
  <si>
    <t>- Do QC records for ZN stains demonstrate their ability to stain acid-fast organisms?</t>
  </si>
  <si>
    <t>- Do QC records for fluorescent stains demonstrate their ability to stain acid-fast organisms?</t>
  </si>
  <si>
    <t>Before making the smear, is the slide cleaned with alcohol and clearly labelled with the laboratory number?</t>
  </si>
  <si>
    <t>Is a new swab-stick (or loop) used to collect from the specimen sediment (pellet) a representative portion of the sample for smearing?</t>
  </si>
  <si>
    <t>Is the smear approx. 2cm x 1cm and in the center of the slide?</t>
  </si>
  <si>
    <t>After drying, is fixation done by gentle heating?</t>
  </si>
  <si>
    <t>Are materials discarded in accordance with local biosafety recommendations?</t>
  </si>
  <si>
    <t>Decolorizing solution (e.g. 3% acid alcohol) for a maximum of 3 minutes</t>
  </si>
  <si>
    <t>Counterstain (e.g. Methylene blue) 1 minute</t>
  </si>
  <si>
    <t>Auramine-O 15-20 minutes</t>
  </si>
  <si>
    <t>Decolorizing solution (e.g. 3% acid alcohol) for a maximum of 2 minutes</t>
  </si>
  <si>
    <t>S11.1</t>
  </si>
  <si>
    <t>Are the following performance indicators collected?</t>
  </si>
  <si>
    <t>- Smear microscopy TAT (from sample collection to reporting)</t>
  </si>
  <si>
    <t>TB culture for detection and identification of mycobacteria</t>
  </si>
  <si>
    <t>C-A</t>
  </si>
  <si>
    <t>Solid culture</t>
  </si>
  <si>
    <t>Positive NTM:</t>
  </si>
  <si>
    <t>Positive MTB:</t>
  </si>
  <si>
    <t>Contaminated:</t>
  </si>
  <si>
    <t>Liquid culture</t>
  </si>
  <si>
    <t>Total:</t>
  </si>
  <si>
    <t>NTM = Non-tuberculosis mycobacteria</t>
  </si>
  <si>
    <t>C1.1</t>
  </si>
  <si>
    <t>C1.2</t>
  </si>
  <si>
    <t>Are the documents complete, in-date and witnessed by all staff performing TB culture and identification of MTB?</t>
  </si>
  <si>
    <t>C7.1</t>
  </si>
  <si>
    <t>- Liquid media</t>
  </si>
  <si>
    <t>- Solid media</t>
  </si>
  <si>
    <t>- MTB identification tests</t>
  </si>
  <si>
    <t>C8.1</t>
  </si>
  <si>
    <t>C8.2</t>
  </si>
  <si>
    <t>C8.3</t>
  </si>
  <si>
    <t>Do QC records for liquid culture media demonstrate their ability to support growth of MTB?</t>
  </si>
  <si>
    <t>Does the laboratory perform QC testing on all media before use?
This includes in-house made or purchased from commercial sources.</t>
  </si>
  <si>
    <t>C8.4</t>
  </si>
  <si>
    <t>Do QC records for solid culture media demonstrate their ability to support growth of MTB?</t>
  </si>
  <si>
    <t>Do QC records for decontamination reagents demonstrate that they are sterile?</t>
  </si>
  <si>
    <t>C8.5</t>
  </si>
  <si>
    <t>C8.6</t>
  </si>
  <si>
    <t>C8.7</t>
  </si>
  <si>
    <t>2. Are reference strains sourced from an authorized supplier (MTB H37Rv)?</t>
  </si>
  <si>
    <t>3. Are the reference strains stored, cultured and sub-cultured in accordance with the appropriate guidelines?</t>
  </si>
  <si>
    <t>Answer the questions below:</t>
  </si>
  <si>
    <t>TB CULTURE PROCEDURE - Decontamination</t>
  </si>
  <si>
    <t>Is the correct concentration of decontamination solution used?</t>
  </si>
  <si>
    <t>Is the volume of the specimen checked and equal volume of digestion- decontamination reagent added and thoroughly mixed?</t>
  </si>
  <si>
    <t>Are the decontamination- digestion mixtures incubated at room temperature (20°C to 25°C) for 15 minutes?</t>
  </si>
  <si>
    <t>Is buffer added to fill the tube?</t>
  </si>
  <si>
    <t>Are centrifuge buckets opened in the biological safety cabinet (BSC) after allowing aerosols to settle?</t>
  </si>
  <si>
    <t>Is the supernatant decanted into a flask with tuberculocidal disinfectant?</t>
  </si>
  <si>
    <t>Is the correct buffer solution used?</t>
  </si>
  <si>
    <t>Are the samples re-suspended in the recommended volume of buffer?</t>
  </si>
  <si>
    <t>During processing, is only one specimen tube open at a time?</t>
  </si>
  <si>
    <t>Is a fresh pipette used at every step to avoid transfer of bacilli from one specimen to the other?</t>
  </si>
  <si>
    <t>Is the remaining sample stored appropriately for potential inoculation if contamination is detected?</t>
  </si>
  <si>
    <t>Are MGIT tubes incubated for 42 days before being reported as negative?</t>
  </si>
  <si>
    <t>Is the MGIT tube re-incubated if the culture is instrument positive, ZN microscopy negative?</t>
  </si>
  <si>
    <t>LIQUID CULTURE PROCEDURE</t>
  </si>
  <si>
    <t>SOLID CULTURE PROCEDURE</t>
  </si>
  <si>
    <t>Is a disposable pipette used to inoculate each slant with 3–4 drops ensuring that the entire surface of the slant is inoculated?</t>
  </si>
  <si>
    <t>Is solid media incubated for 56 days before being reported as negative?</t>
  </si>
  <si>
    <t>MTB IDENTIFICATION PROCEDURE</t>
  </si>
  <si>
    <t>C11.1</t>
  </si>
  <si>
    <t>1. Number of TB cultures performed (disaggregated by type)?</t>
  </si>
  <si>
    <t>Phenotypic DST
(e.g. MGIT)</t>
  </si>
  <si>
    <t>Isoniazid</t>
  </si>
  <si>
    <t>Resistant</t>
  </si>
  <si>
    <t>Susceptible</t>
  </si>
  <si>
    <t>Rifampicin</t>
  </si>
  <si>
    <t>D-A</t>
  </si>
  <si>
    <t>OTHER DRUG SENSITIVITIES</t>
  </si>
  <si>
    <t>DRUG:</t>
  </si>
  <si>
    <t>METHOD:</t>
  </si>
  <si>
    <t>D1.1</t>
  </si>
  <si>
    <t>D1.2</t>
  </si>
  <si>
    <t>D4.1</t>
  </si>
  <si>
    <t xml:space="preserve">1. Antibiotics </t>
  </si>
  <si>
    <t>2. Media</t>
  </si>
  <si>
    <t>D8.1</t>
  </si>
  <si>
    <t>D8.2</t>
  </si>
  <si>
    <t>D8.3</t>
  </si>
  <si>
    <t>D8.4</t>
  </si>
  <si>
    <t>1. Perform sterility and performance tests for every batch of culture media using certified reference strains as controls?</t>
  </si>
  <si>
    <t>3. Are the reference strains stored, cultured and sub-cultured in accordance with the specification from the supplier?</t>
  </si>
  <si>
    <t>Does laboratory record all samples in batch along with controls on a processing worksheet?</t>
  </si>
  <si>
    <t>PHENOTYPIC DST</t>
  </si>
  <si>
    <t>Is each tube or plate labelled with the relevant drug, concentration, laboratory number and date?</t>
  </si>
  <si>
    <t>Is 0.8 ml MGIT SIRE Supplement to each SIRE tube and the SIRE growth control tube?</t>
  </si>
  <si>
    <t>Is the prepared MTB inoculum added to the plates, tubes and control plates or tubes?</t>
  </si>
  <si>
    <t>D11.1</t>
  </si>
  <si>
    <t xml:space="preserve">Are the following performance indicators collected? </t>
  </si>
  <si>
    <t>Prior TB audit status</t>
  </si>
  <si>
    <t xml:space="preserve">Do QC records for MTB identification tests indicate their ability to identify MTB from NTM? </t>
  </si>
  <si>
    <t>Is MTB identification performed according to the SOP or manufacturer’s instructions?</t>
  </si>
  <si>
    <t>TB Summary Report</t>
  </si>
  <si>
    <t>TB AUDIT SCORE SUMMARY</t>
  </si>
  <si>
    <t>Answer to TB question S1.1</t>
  </si>
  <si>
    <t>Answer to TB question S1.2</t>
  </si>
  <si>
    <t>Answer to TB question S11.1</t>
  </si>
  <si>
    <t>Answer to TB question C1.1</t>
  </si>
  <si>
    <t>Answer to TB question C1.2</t>
  </si>
  <si>
    <t>Answer to TB question C11.1</t>
  </si>
  <si>
    <t>Answer to TB question D1.1</t>
  </si>
  <si>
    <t>Answer to TB question D1.2</t>
  </si>
  <si>
    <t>Answer to TB question D11.1</t>
  </si>
  <si>
    <r>
      <rPr>
        <b/>
        <u/>
        <sz val="10"/>
        <color theme="1"/>
        <rFont val="Calibri"/>
        <family val="2"/>
        <scheme val="minor"/>
      </rPr>
      <t xml:space="preserve">Sample Transportation
</t>
    </r>
    <r>
      <rPr>
        <sz val="10"/>
        <color theme="1"/>
        <rFont val="Calibri"/>
        <family val="2"/>
        <scheme val="minor"/>
      </rPr>
      <t xml:space="preserve">Are specimens, either received or referred, packaged appropriately according to local and/or international regulations and transported within acceptable timeframes and temperature intervals?
</t>
    </r>
  </si>
  <si>
    <r>
      <rPr>
        <b/>
        <u/>
        <sz val="10"/>
        <color theme="1"/>
        <rFont val="Calibri"/>
        <family val="2"/>
        <scheme val="minor"/>
      </rPr>
      <t xml:space="preserve">Documentation of Examination Procedures
</t>
    </r>
    <r>
      <rPr>
        <sz val="10"/>
        <color theme="1"/>
        <rFont val="Calibri"/>
        <family val="2"/>
        <scheme val="minor"/>
      </rPr>
      <t>Are examination procedures documented in a language commonly understood by all staff and available in appropriate locations?</t>
    </r>
  </si>
  <si>
    <r>
      <rPr>
        <b/>
        <u/>
        <sz val="10"/>
        <color theme="1"/>
        <rFont val="Calibri"/>
        <family val="2"/>
        <scheme val="minor"/>
      </rPr>
      <t>Post Exposure Prophylaxis</t>
    </r>
    <r>
      <rPr>
        <sz val="10"/>
        <color theme="1"/>
        <rFont val="Calibri"/>
        <family val="2"/>
        <scheme val="minor"/>
      </rPr>
      <t xml:space="preserve">
Are post-exposure prophylaxis policies and procedures posted and implemented after possible and known exposures?</t>
    </r>
  </si>
  <si>
    <r>
      <rPr>
        <b/>
        <sz val="8"/>
        <color theme="1"/>
        <rFont val="Calibri"/>
        <family val="2"/>
        <scheme val="minor"/>
      </rPr>
      <t xml:space="preserve">ISO 15190: 9
</t>
    </r>
    <r>
      <rPr>
        <sz val="8"/>
        <color theme="1"/>
        <rFont val="Calibri"/>
        <family val="2"/>
        <scheme val="minor"/>
      </rPr>
      <t xml:space="preserve">The laboratory must have a procedure for follow-up of possible and known percutaneous, mucus membrane or abraded skin exposure to HIV, HBV or HCV. The procedure should include clinical and serological evaluation and appropriate prophylaxis. </t>
    </r>
  </si>
  <si>
    <t>Incinerator</t>
  </si>
  <si>
    <t>Auxiliary/emergency power system or standby generator</t>
  </si>
  <si>
    <t>1. Sample collection and transport</t>
  </si>
  <si>
    <t>2. Sample accession and registration</t>
  </si>
  <si>
    <t>4. Processing of extra-pulmonary samples and conducting TB testing</t>
  </si>
  <si>
    <t>G3.1</t>
  </si>
  <si>
    <t>G3.2</t>
  </si>
  <si>
    <t>7. QC, EQA &amp; PT for TB tests</t>
  </si>
  <si>
    <t>G4.1</t>
  </si>
  <si>
    <t>G4.2</t>
  </si>
  <si>
    <t>G5.1</t>
  </si>
  <si>
    <t>G5.2</t>
  </si>
  <si>
    <t>G5.3</t>
  </si>
  <si>
    <t>G6.1</t>
  </si>
  <si>
    <t>G7.1</t>
  </si>
  <si>
    <t>G7.2</t>
  </si>
  <si>
    <t>G8.1</t>
  </si>
  <si>
    <t>G8.2</t>
  </si>
  <si>
    <t>Does the laboratory request form have space for the diagnosis/reason for testing?</t>
  </si>
  <si>
    <t>G8.3</t>
  </si>
  <si>
    <t>G8.4</t>
  </si>
  <si>
    <t>External quality assessment:</t>
  </si>
  <si>
    <t>Does the laboratory receive onsite supervision visits as part of the National EQA program for TB testing?</t>
  </si>
  <si>
    <t>G9.1</t>
  </si>
  <si>
    <t>G10.1</t>
  </si>
  <si>
    <t>Are all nonconforming activities identified and documented adequately?</t>
  </si>
  <si>
    <t>G10.2</t>
  </si>
  <si>
    <t>Is root cause analysis performed and corrective action implemented for all non-conforming work?</t>
  </si>
  <si>
    <t>G11.1</t>
  </si>
  <si>
    <t>G11.2</t>
  </si>
  <si>
    <t>G11.3</t>
  </si>
  <si>
    <t>G12.1</t>
  </si>
  <si>
    <t>G1.1</t>
  </si>
  <si>
    <t>G2.1</t>
  </si>
  <si>
    <t>G2.2</t>
  </si>
  <si>
    <t>Does the laboratory maintain all equipment for TB testing (see G-A)?</t>
  </si>
  <si>
    <t>Smear Microscopy</t>
  </si>
  <si>
    <t>Number of samples received:</t>
  </si>
  <si>
    <t>Scanty positive:</t>
  </si>
  <si>
    <t>Smear microscopy (diagnostic)</t>
  </si>
  <si>
    <t>Smear microscopy (follow-up)</t>
  </si>
  <si>
    <t>Manual, paper-based</t>
  </si>
  <si>
    <t>Electronic, commercial LIS</t>
  </si>
  <si>
    <t>Electronic, in-house LIS</t>
  </si>
  <si>
    <t>1. Production of stains for Ziehl Nielsen (ZN) and/or fluorescent (Auramine O) staining</t>
  </si>
  <si>
    <t>2. Sample collection and transport</t>
  </si>
  <si>
    <t>4. Recording &amp; reporting procedures Smear Microscopy results conforming to WHO standards</t>
  </si>
  <si>
    <t>5. Interlaboratory comparison or proficiency testing (PT) for Smear Microscopy</t>
  </si>
  <si>
    <t>6. Laboratory safety related to Smear Microscopy</t>
  </si>
  <si>
    <t>All generic requirements apply, see SLIPTA Section 4. In addition to the General Procedures (Section 4), assessors should review the following:</t>
  </si>
  <si>
    <t>All generic requirements apply, see SLIPTA Section 5. In addition, assessors should review the General Procedures (Section 5).</t>
  </si>
  <si>
    <t>All generic requirements apply, see SLIPTA Section 3. In addition, assessors should review the General Procedures (Section 3).</t>
  </si>
  <si>
    <t>All generic requirements apply, see SLIPTA Section 2. In addition, assessors should review the General Procedures (Section 2).</t>
  </si>
  <si>
    <t>All generic requirements apply, see SLIPTA Section 1. In addition to the General Procedures (Section 1), assessors should review the following:</t>
  </si>
  <si>
    <t>All generic requirements apply, see SLIPTA Section 6. In addition, assessors should review the General Procedures (Section 6).</t>
  </si>
  <si>
    <t>All generic requirements apply, see SLIPTA Section 7. In addition to the General Procedures (Section 7), assessors should review the following:</t>
  </si>
  <si>
    <t xml:space="preserve">Are QC results reviewed before test results are reported? </t>
  </si>
  <si>
    <t>All generic requirements apply, see SLIPTA Section 9. In addition, assessors should review the General Procedures (Section 9).</t>
  </si>
  <si>
    <t>All generic requirements apply, see SLIPTA Section 10. In addition, assessors should review the General Procedures (Section 10).</t>
  </si>
  <si>
    <t>All generic requirements apply, see SLIPTA Section 11. In addition to the General Procedures (Section 11), assessors should review the following:</t>
  </si>
  <si>
    <t>All generic requirements apply, see SLIPTA Section 12. In addition, assessors should review the General Procedures (Section 12).</t>
  </si>
  <si>
    <t>Mix culture (NTM&amp;TB)</t>
  </si>
  <si>
    <t>TB culture</t>
  </si>
  <si>
    <t>1. Preparation of media for solid culture and or QC on solid &amp; liquid media</t>
  </si>
  <si>
    <t>4. Processing of extra-pulmonary samples and conducting TB culture including decontamination and inoculation of media</t>
  </si>
  <si>
    <t>5. Identification of MTB from positive cultures</t>
  </si>
  <si>
    <t>6. Recording &amp; reporting TB culture and MTB identification test results</t>
  </si>
  <si>
    <t>7. Quality control procedures for TB culture</t>
  </si>
  <si>
    <t>8. Interlaboratory comparison or proficiency testing (PT) for all TB tests</t>
  </si>
  <si>
    <t>Does the laboratory perform QC testing on all media before use?</t>
  </si>
  <si>
    <t>Do QC records for solid culture media demonstrate their sterility?</t>
  </si>
  <si>
    <t>Is a ZN smear prepared from MGIT positive tubes prior to speciation?</t>
  </si>
  <si>
    <t>Is smear made from remaining pellet and results used in result interpretation?</t>
  </si>
  <si>
    <t>All generic requirements apply, see SLIPTA Section 9. In addition assessors should review the General Procedures (Section 9).</t>
  </si>
  <si>
    <t>All generic requirements apply, see SLIPTA Section 10. In addition assessors should review the General Procedures (Section 10).</t>
  </si>
  <si>
    <t>All generic requirements apply, see SLIPTA Section 12. In addition assessors should review the General Procedures (Section 12).</t>
  </si>
  <si>
    <t>Phenotypic drug susceptibility testing (DST)</t>
  </si>
  <si>
    <t>2. Processing of samples for DST</t>
  </si>
  <si>
    <t>3. Recording and reporting DST results</t>
  </si>
  <si>
    <t>4. Quality control procedures for DST</t>
  </si>
  <si>
    <t>6. Laboratory safety required for DST</t>
  </si>
  <si>
    <t>Are the documents complete, in-date and witnessed by all staff performing DST?</t>
  </si>
  <si>
    <t>D7.1</t>
  </si>
  <si>
    <t>Do QC records for each antibiotic prepared demonstrate their ability to inhibit MTB (e.g. MTB h37rV)?</t>
  </si>
  <si>
    <t>All generic requirements apply, see SLIPTA Section 8. In addition to the General Procedures (Section 8), assessors should review the following:</t>
  </si>
  <si>
    <t>1. Number of DST tests performed</t>
  </si>
  <si>
    <t>2. Number of invalid DST results</t>
  </si>
  <si>
    <t>MTB not detected (N)</t>
  </si>
  <si>
    <t>Of the MTB detected samples, how many were:</t>
  </si>
  <si>
    <t>- Rif indeterminate (not trace)</t>
  </si>
  <si>
    <t>X-A</t>
  </si>
  <si>
    <t>Number of samples received</t>
  </si>
  <si>
    <t>Number of samples rejected</t>
  </si>
  <si>
    <t>MTB detected (high, medium, low &amp; very low) (T)</t>
  </si>
  <si>
    <t>MTB detected Trace (TT)</t>
  </si>
  <si>
    <t>MTB detected RIF resistance detected (RR)</t>
  </si>
  <si>
    <t>MTB detected RIF resistance indeterminate (TI)</t>
  </si>
  <si>
    <t>Error (I)</t>
  </si>
  <si>
    <t>Invalid (I)</t>
  </si>
  <si>
    <t>No results (I)</t>
  </si>
  <si>
    <t>- Rif not detected</t>
  </si>
  <si>
    <t>- Rif detected</t>
  </si>
  <si>
    <t>Xpert MTB/RIF</t>
  </si>
  <si>
    <t>X-B</t>
  </si>
  <si>
    <t>GeneXpert</t>
  </si>
  <si>
    <t>If yes, how many modules are available?</t>
  </si>
  <si>
    <t>of</t>
  </si>
  <si>
    <t>modules</t>
  </si>
  <si>
    <t>X1.1</t>
  </si>
  <si>
    <t>1. Processing of samples and conducting Xpert MTB/RIF testing</t>
  </si>
  <si>
    <t>2. Processing of extra-pulmonary samples and conducting Xpert MTB/RIF testing</t>
  </si>
  <si>
    <t>3. Recording &amp; reporting procedures Xpert MTB/RIF results conforming to WHO standards</t>
  </si>
  <si>
    <t>4. Interlaboratory comparison or proficiency testing (PT) for Xpert MTB/RIF</t>
  </si>
  <si>
    <t>5. Laboratory safety related to Xpert MTB/RIF</t>
  </si>
  <si>
    <t>X1.2</t>
  </si>
  <si>
    <t>Are the documents complete, in-date and witnessed by all staff performing Xpert MTB/RIF testing?</t>
  </si>
  <si>
    <t>X4.1</t>
  </si>
  <si>
    <t>X7.1</t>
  </si>
  <si>
    <t>X8.1</t>
  </si>
  <si>
    <t>Do QC records for Xpert MTB/RIF indicate that incoming batches of Xpert MTB/RIF cartridges have been tested?</t>
  </si>
  <si>
    <t>XPERT MBT/RIF PROCEDURE</t>
  </si>
  <si>
    <t>X8.2</t>
  </si>
  <si>
    <t>- Is the sample mixed twice before the end of incubation time?</t>
  </si>
  <si>
    <t>- Is the sample incubated for 15 – 30 minutes?</t>
  </si>
  <si>
    <t>- Is the correct (2ml) input volume transferred to the cartridge?</t>
  </si>
  <si>
    <t>X11.1</t>
  </si>
  <si>
    <t>Xpert MTB/RIF procedure:</t>
  </si>
  <si>
    <t>- MTB detected (high, medium, low &amp; very low) (T)</t>
  </si>
  <si>
    <t>- MTB not detected (N)</t>
  </si>
  <si>
    <t>- MTB detected Trace (TT)</t>
  </si>
  <si>
    <t>- MTB detected RIF resistance detected (RR)</t>
  </si>
  <si>
    <t>- MTB detected RIF resistance indeterminate (TI)</t>
  </si>
  <si>
    <t>- Error (I)</t>
  </si>
  <si>
    <t>- Invalid (I)</t>
  </si>
  <si>
    <t>- No results (I)</t>
  </si>
  <si>
    <t>Number of extra-pulmonary samples tested disaggregated by type</t>
  </si>
  <si>
    <t>Xpert MTB/RIF TAT (from sample collection to reporting)</t>
  </si>
  <si>
    <t>3.6</t>
  </si>
  <si>
    <t>8. Laboratory safety related to TB testing</t>
  </si>
  <si>
    <t>- report TB test results on an NTP approved TB report form?</t>
  </si>
  <si>
    <t>- report positive results or DST resistance results to NTP/NTRL?</t>
  </si>
  <si>
    <t>Do reports for clinicians/NTP/NTRL (as applicable) include at a minimum the number of samples, isolated or identified organisms and DST patterns?</t>
  </si>
  <si>
    <t>G12.2</t>
  </si>
  <si>
    <t>G12.3</t>
  </si>
  <si>
    <t>- Number of smears performed disaggregated by diagnostic and follow-up</t>
  </si>
  <si>
    <t>9. Laboratory safety related to TB testing</t>
  </si>
  <si>
    <t>Xpert MTB/RIF (includes Xpert MTB/RIF Ultra)</t>
  </si>
  <si>
    <t>4. Number and type of discordant results</t>
  </si>
  <si>
    <t>5. Average DST test TAT (from sample collection to reporting)</t>
  </si>
  <si>
    <t>Indeterminate:</t>
  </si>
  <si>
    <t>TB-LAMP</t>
  </si>
  <si>
    <t>- Do QC records for TB-LAMP demonstrate reagent ability to detect positive MTB?</t>
  </si>
  <si>
    <t>- Number of TB-LAMP tests performed</t>
  </si>
  <si>
    <t>- Number and proportion of positive, negative and invalid TB-LAMP results</t>
  </si>
  <si>
    <t>- TB-LAMP TAT (from sample collection to reporting)</t>
  </si>
  <si>
    <t>Loop-Mediated Isothermal Amplification (TB-LAMP)</t>
  </si>
  <si>
    <t>T-A</t>
  </si>
  <si>
    <t>T-B</t>
  </si>
  <si>
    <t>LAMP amplification</t>
  </si>
  <si>
    <t>LAMP visualization</t>
  </si>
  <si>
    <t>G-B</t>
  </si>
  <si>
    <t>DST</t>
  </si>
  <si>
    <t>LF-LAM</t>
  </si>
  <si>
    <t>LPA</t>
  </si>
  <si>
    <t>Truenat</t>
  </si>
  <si>
    <t>(Smart)phone</t>
  </si>
  <si>
    <t>E-mail</t>
  </si>
  <si>
    <t>1. Rejection criteria specific for TB samples and tests</t>
  </si>
  <si>
    <t>3. Instructions for referral of samples</t>
  </si>
  <si>
    <r>
      <t xml:space="preserve">6. Realistic turnaround time for TB tests 
</t>
    </r>
    <r>
      <rPr>
        <i/>
        <sz val="10"/>
        <color theme="1"/>
        <rFont val="Calibri"/>
        <family val="2"/>
        <scheme val="minor"/>
      </rPr>
      <t>From sample collection to reporting</t>
    </r>
  </si>
  <si>
    <t xml:space="preserve">7. Definition of result categories (rare/unexpected/discordant results) </t>
  </si>
  <si>
    <t>In addition to the GLI Laboratory Safety Handbook, refer to national/local regulations, if any.</t>
  </si>
  <si>
    <t>Click here to go to the GLI Laboratory Safety Handbook</t>
  </si>
  <si>
    <t>Does the laboratory report findings / trends and other related important information to NTRL / NTP regarding:</t>
  </si>
  <si>
    <t>Does the laboratory report cumulative test quality indicators to NTRL/NTP at least annually?</t>
  </si>
  <si>
    <t>3. Processing of pulmonary samples and conducting TB testing</t>
  </si>
  <si>
    <t>5. Interpretation of TB test results</t>
  </si>
  <si>
    <t>6. Recording &amp; reporting of TB test results</t>
  </si>
  <si>
    <r>
      <t xml:space="preserve">Is there evidence that laboratory staff have been trained and correctly implement the following:
</t>
    </r>
    <r>
      <rPr>
        <i/>
        <sz val="10"/>
        <color theme="1"/>
        <rFont val="Calibri"/>
        <family val="2"/>
        <scheme val="minor"/>
      </rPr>
      <t>Review training records, competency assessment forms and duty rosters. Pay attention to date of training and scope of training compared with techniques being performed. See section 8.</t>
    </r>
  </si>
  <si>
    <t>6. Reporting of TB test results</t>
  </si>
  <si>
    <t>4. DST including MDR/XDR-TB</t>
  </si>
  <si>
    <r>
      <t xml:space="preserve">Evaluation and audits:
</t>
    </r>
    <r>
      <rPr>
        <i/>
        <sz val="10"/>
        <color theme="1"/>
        <rFont val="Calibri"/>
        <family val="2"/>
        <scheme val="minor"/>
      </rPr>
      <t>It is recommended that internal audits be conducted at least annually. External audits are conducted less frequently-assessors should use the recommendation of local accrediting bodies to determine the frequency of external audits.</t>
    </r>
  </si>
  <si>
    <t>Does the laboratory regularly conduct internal audits including the TB laboratory?</t>
  </si>
  <si>
    <t>Has the laboratory formulated specifications for supplies and consumables and are they followed during the procurement process?</t>
  </si>
  <si>
    <r>
      <t xml:space="preserve">Are storage areas for reagents and supplies set up, maintained and monitored according to manufacturer’s requirements?
</t>
    </r>
    <r>
      <rPr>
        <i/>
        <sz val="10"/>
        <color theme="1"/>
        <rFont val="Calibri"/>
        <family val="2"/>
        <scheme val="minor"/>
      </rPr>
      <t>Ensure all supplies/reagents have not expired</t>
    </r>
  </si>
  <si>
    <t>Does the laboratory determine the cause of failed QC (root cause analysis) for all TB tests, perform corrective actions and measure the effectiveness thereof?</t>
  </si>
  <si>
    <t xml:space="preserve">Does the laboratory refrain from reporting in case of failed QC?
</t>
  </si>
  <si>
    <t xml:space="preserve">Is the laboratory enrolled in an interlaboratory comparison, (blinded) rechecking or PT program for all TB tests evaluated? </t>
  </si>
  <si>
    <t>- record results correctly from the instruments and laboratory register to the report form?</t>
  </si>
  <si>
    <t>Is the following performance indicator collected?
- Number of samples for TB testing rejected (disaggregated by type of test and origin)</t>
  </si>
  <si>
    <r>
      <t xml:space="preserve">Are aggregate reports shared periodically with clinicians/NTP/NTRL (as applicable)?
</t>
    </r>
    <r>
      <rPr>
        <i/>
        <sz val="10"/>
        <color theme="1"/>
        <rFont val="Calibri"/>
        <family val="2"/>
        <scheme val="minor"/>
      </rPr>
      <t>Assessors should review the guidance documents of the relevant authorities such as MoH, NTP and/or surveillance committees to determine the frequency that the laboratory should share their reports. If no recommendations exist, this should be at least quarterly.</t>
    </r>
  </si>
  <si>
    <t>3. Processing of samples and conducting smear microscopy</t>
  </si>
  <si>
    <t>Are the documents complete, in-date and witnessed by all staff performing smear microscopy?</t>
  </si>
  <si>
    <t>Is there evidence that the laboratory has provided clients information/instructions on interpretation of smear microscopy results?</t>
  </si>
  <si>
    <t>Are all reagents stored at the correct temperature, under the right conditions (in the dark where appropriate) and in date (according to manufacturer's requirements)?</t>
  </si>
  <si>
    <t>- Do QC records show that QC is performed for each batch of slides</t>
  </si>
  <si>
    <t>Are smears prepared on clean, un-used glass slides?</t>
  </si>
  <si>
    <t>Are materials discarded in accordance with biosafety recommendations?</t>
  </si>
  <si>
    <t>Is ZN staining performed according to the laboratory’s SOP:</t>
  </si>
  <si>
    <t>Heated &amp; filtered Ziehl Neelsen Carbolfuchsin 3-5 minutes</t>
  </si>
  <si>
    <t>Is fluorescent staining performed according to the laboratory’s SOP:</t>
  </si>
  <si>
    <t>Counterstain (e.g. potassium permanganate) 2 minutes</t>
  </si>
  <si>
    <t>- Number and proportion of positive, scanty and negative smears disaggregated by diagnostic and follow-up</t>
  </si>
  <si>
    <t>- If yes, how many years' experience do they have?</t>
  </si>
  <si>
    <t>- If no, what is the highest qualified member of laboratory staff?</t>
  </si>
  <si>
    <t>- If yes, name of accrediting body?</t>
  </si>
  <si>
    <t>- If yes, what tests is the laboratory accredited for?</t>
  </si>
  <si>
    <t>3. Processing of pulmonary samples and conducting TB culture including decontamination and inoculation of media</t>
  </si>
  <si>
    <t>C4.1</t>
  </si>
  <si>
    <t>Is there evidence that the laboratory has provided clients information/instructions on interpretation of culture test results?</t>
  </si>
  <si>
    <t xml:space="preserve">Are all media and consumables for TB culture and MTB identification testing stored at the correct temperature and in date (according to manufacturer's requirements)?           </t>
  </si>
  <si>
    <t>2. Are reference strains (MTB H37Rv) sourced from an authorized supplier?</t>
  </si>
  <si>
    <t>Does laboratory record all samples in batches along with controls on a processing worksheet?</t>
  </si>
  <si>
    <t>Is TB culture performed in batches corresponding to the number of centrifuge buckets possible?</t>
  </si>
  <si>
    <t>Are measures in place to ensure that the buffer is not contaminated with sample material?</t>
  </si>
  <si>
    <t>Are the samples centrifuged at a Relative Centrifugal Force (RCF) of 3000g for 15–20 minutes?</t>
  </si>
  <si>
    <t>Are the transfers between tubes done without tubes touching each other to avoid cross-contamination?</t>
  </si>
  <si>
    <t>Is aerosol production minimized by avoiding splashes and squirting from pipettes?</t>
  </si>
  <si>
    <t>Is MGIT tube loading/unloading performed according to the SOP?</t>
  </si>
  <si>
    <t>Is a smear made from the remaining pellet and results used in result interpretation?</t>
  </si>
  <si>
    <t>Is the remaining sample stored appropriately for potential re-testing if contamination is detected?</t>
  </si>
  <si>
    <t>Is solid media initially incubated for up to one week in a slanted position such that the surface of the solid media is horizontal and facing upwards?</t>
  </si>
  <si>
    <t>Are LJ caps tightened after one day drying time?</t>
  </si>
  <si>
    <t>Are slants checked at least weekly for early signs of MTB growth/contamination?</t>
  </si>
  <si>
    <t>2. Number and proportion of positive, negative and contaminated / mixed TB cultures (disaggregated by type)?</t>
  </si>
  <si>
    <t xml:space="preserve">3. Number and proportion of MTB and NTM isolated (disaggregated by type)? </t>
  </si>
  <si>
    <t xml:space="preserve">4. Number and proportion of MTB and NTM isolated (disaggregated by patient group)? </t>
  </si>
  <si>
    <t>5. Liquid and/or solid culture TAT</t>
  </si>
  <si>
    <t>1. Preparation of drug concentrations and dilutions</t>
  </si>
  <si>
    <t>5. EQA for DST</t>
  </si>
  <si>
    <t>Is there evidence that the laboratory has provided clients information/instructions on interpretation of DST test results?</t>
  </si>
  <si>
    <t>Are all media and consumables for DST testing stored at the correct temperature (antibiotics should be stored in a non-defrosting freezer) and in date?
(according to manufacturer's requirements - antibiotic disk cartridges and strips should be stored in a tightly sealed container with active desiccants that are replaced or recharged at least monthly).</t>
  </si>
  <si>
    <t>Are all antibiotic reconstitution/addition steps performed in a biosafety cabinet?</t>
  </si>
  <si>
    <t>Are all antibiotics reconstituted and/or diluted according to the SOP and / or manufacturer’s instructions?</t>
  </si>
  <si>
    <t>Is a separate pipette tip used for reconstitution and/or dilution of each antibiotic?</t>
  </si>
  <si>
    <t>Are the appropriate reconstituted antibiotic solutions added into each of the corresponding labeled tubes or plate?</t>
  </si>
  <si>
    <t>Is no antibiotic added to the control tube or plate?</t>
  </si>
  <si>
    <t>Is a 1:100 dilution of the MTB inoculum prepared for the control tube or plate (except for PZA, for which the dilution should be 1:10)?</t>
  </si>
  <si>
    <t>Is the MTB inoculum for the drug tests prepared according to the SOP and / or manufactures instructions?</t>
  </si>
  <si>
    <t>Are the tubes or plates incubated according to the SOP and / or manufacturer’s instructions?</t>
  </si>
  <si>
    <t>Are the DST results read / interpreted according to the SOP and/or manufacturer’s instructions?</t>
  </si>
  <si>
    <t>Does the SOP cover the following details?</t>
  </si>
  <si>
    <t>For the direct method, adjusting inoculum size based on the number of bacilli observed in a smear?</t>
  </si>
  <si>
    <t>For the indirect method:</t>
  </si>
  <si>
    <t>Ensuring that the inoculum is representative for the original culture (scrapping growth from as many colonies as possible)</t>
  </si>
  <si>
    <t>Standardization based on the density of cells compared with the McFarland 1.0 standard</t>
  </si>
  <si>
    <t>Preparation of the inoculum for the growth control (1% of the inoculum for the drug-containing media)"</t>
  </si>
  <si>
    <t xml:space="preserve">3. Number and proportion of antibiotic resistance tests performed by DST tests (disaggregated by antibiotic) </t>
  </si>
  <si>
    <t>Is there evidence that the laboratory has provided clients information/instructions on interpretation of Xpert MTB/RIF results?</t>
  </si>
  <si>
    <t>Are all media and consumables stored at the correct temperature and in date (according to manufacturer's requirements)?
- Xpert MTB/RIF reagents &amp; cartridges</t>
  </si>
  <si>
    <t>- Are the patient data entered correctly on the GeneXpert instrument ?</t>
  </si>
  <si>
    <t>X8.3</t>
  </si>
  <si>
    <t>Is there proof that actions are undertaken in case of errors, invalid results and no results?</t>
  </si>
  <si>
    <t>- Is the correct volume of SR (Substrate Reagent) added to the sample (1:2 ratio)?</t>
  </si>
  <si>
    <t>Q = Quarter</t>
  </si>
  <si>
    <t>T1.1</t>
  </si>
  <si>
    <t>2. Processing of samples and conducting TB-LAMP</t>
  </si>
  <si>
    <t>3. Quality control procedures for TB-LAMP</t>
  </si>
  <si>
    <t>4. Recording &amp; reporting test results TB-LAMP conforming to WHO standards</t>
  </si>
  <si>
    <t>5. Interlaboratory comparison or proficiency testing (PT) for TB-LAMP</t>
  </si>
  <si>
    <t>6. Laboratory safety related to TB-LAMP</t>
  </si>
  <si>
    <t>Are the documents complete, in-date and witnessed by all staff performing TB-LAMP testing?</t>
  </si>
  <si>
    <t>T1.2</t>
  </si>
  <si>
    <t>T4.1</t>
  </si>
  <si>
    <t>Is there evidence that the laboratory has provided clients information/instructions on interpretation of TB-LAMP results?</t>
  </si>
  <si>
    <t>T7.1</t>
  </si>
  <si>
    <t>Are all media and consumables stored at the correct temperature and in date (according to manufacturer's requirements)?
- TB-LAMP reagents</t>
  </si>
  <si>
    <t>T8.1</t>
  </si>
  <si>
    <t>- Is lot-to-lot testing performed</t>
  </si>
  <si>
    <r>
      <t xml:space="preserve">TB-LAMP TESTING PROCEDURE
</t>
    </r>
    <r>
      <rPr>
        <sz val="10"/>
        <color theme="1"/>
        <rFont val="Calibri"/>
        <family val="2"/>
        <scheme val="minor"/>
      </rPr>
      <t>This procedure describes Loopamp PURE DNA Extraction and MTBBC detection (Eiken Chemical Co Ltd.)</t>
    </r>
  </si>
  <si>
    <t>T8.2</t>
  </si>
  <si>
    <t>- Is 60 µL of a suitable sputum containing a purulent portion pipetted to the Heating Tube?</t>
  </si>
  <si>
    <t>- Is 60 µL of the negative control pipetted to the negative control Heating Tube?</t>
  </si>
  <si>
    <t>- Are the Heating Tubes mixed three to ﬁve times?</t>
  </si>
  <si>
    <t xml:space="preserve">- Are the Heating Tubes loaded onto a pre-heated heating block and inactivated for 5 minutes? </t>
  </si>
  <si>
    <t xml:space="preserve">- Are the Heating Tubes cooled at room temperature for 2 minutes? </t>
  </si>
  <si>
    <t xml:space="preserve">- Are the Heating Tubes connected to the Absorbent Tube? </t>
  </si>
  <si>
    <t xml:space="preserve">- Is the Heating Tube - Absorbent Tube assembly mixed 20 times (until the powder becomes slurry)? </t>
  </si>
  <si>
    <t xml:space="preserve">- Is the Injection Cap attached to the Absorbent Tube? </t>
  </si>
  <si>
    <t>- Is 30 µL of the DNA solution dispensed to the Reaction Tube?</t>
  </si>
  <si>
    <t>- Are DNA extraction materials discarded in accordance with local biosafety recommendations?</t>
  </si>
  <si>
    <t>MTBC DETECTION</t>
  </si>
  <si>
    <t>T8.3</t>
  </si>
  <si>
    <t>- Is 30 µL of positive control reagent transferred to the positive control Reaction Tube using the dropper provided?</t>
  </si>
  <si>
    <t xml:space="preserve">- Are all Reaction Tubes spun down? </t>
  </si>
  <si>
    <t>- Are the reagents in the Reaction Tubes reconstituted by inverting the Tubes 5 times?</t>
  </si>
  <si>
    <t>- Are all Reaction Tubes spun down (a second time)?</t>
  </si>
  <si>
    <t>- Is the amplification procedure performed at 67°C for 45 minutes?</t>
  </si>
  <si>
    <t xml:space="preserve">- Are the results interpreted according to the manufacturer’s instructions? </t>
  </si>
  <si>
    <t>- Are indefinite / invalid tests repeated?</t>
  </si>
  <si>
    <t>- Are QC results reviewed before test results are reported?</t>
  </si>
  <si>
    <t>- Are MTBC detection materials discarded in accordance with local biosafety recommendations?</t>
  </si>
  <si>
    <t>T11.1</t>
  </si>
  <si>
    <t>Lateral Flow Urine Lipoarabinomannan Assay (LF-LAM)</t>
  </si>
  <si>
    <t>L-A</t>
  </si>
  <si>
    <t>L1.1</t>
  </si>
  <si>
    <t>2. Processing of samples and conducting LF-LAM testing on urine samples</t>
  </si>
  <si>
    <t>3. Quality control procedures for LF-LAM</t>
  </si>
  <si>
    <t>4. Recording &amp; reporting results of LF-LAM conforming to WHO standards</t>
  </si>
  <si>
    <t>5. Interlaboratory comparison or proficiency testing (PT) for LF-LAM</t>
  </si>
  <si>
    <t>6. Laboratory safety related to LF-LAM</t>
  </si>
  <si>
    <t>L1.2</t>
  </si>
  <si>
    <t>Are the documents complete, in-date and witnessed by all staff performing LF-LAM testing?</t>
  </si>
  <si>
    <t>L4.1</t>
  </si>
  <si>
    <t>- Do urine collection instructions to patients include wiping and mid-stream catch?</t>
  </si>
  <si>
    <t>- Is there evidence that the laboratory has provided clients information/ instructions on collection of samples and interpretation of LF-LAM results?</t>
  </si>
  <si>
    <t>Are all media and consumables stored at the correct temperature and in date (according to manufacturer's requirements)?
- LF-LAM tests</t>
  </si>
  <si>
    <t>L7.1</t>
  </si>
  <si>
    <t>L8.1</t>
  </si>
  <si>
    <t>Is lot to lot testing performed?</t>
  </si>
  <si>
    <t>LF-LAM TESTING PROCEDURE</t>
  </si>
  <si>
    <t>L8.2</t>
  </si>
  <si>
    <t>- Is a timer available and used?</t>
  </si>
  <si>
    <t>- Are unused kits stored resealed with desiccant?</t>
  </si>
  <si>
    <t>- Is the correct volume of urine pipetted directly onto the inoculation pad?</t>
  </si>
  <si>
    <t>- Is the test is read within the appropriate timeframe?</t>
  </si>
  <si>
    <t>- Are test results interpreted correctly?</t>
  </si>
  <si>
    <t>- Are indefinite/invalid tests repeated?</t>
  </si>
  <si>
    <t>- Are materials discarded in accordance with local biosafety recommendations?</t>
  </si>
  <si>
    <t>L11.1</t>
  </si>
  <si>
    <t>- Number of LF-LAM tests performed</t>
  </si>
  <si>
    <t>- Number and proportion of positive, negative, indefinite and invalid results</t>
  </si>
  <si>
    <t>- LF-LAM TAT (from sample collection to reporting)</t>
  </si>
  <si>
    <t>Line Probe Assay (LPA) (includes MTBDRplus and MTBDRsl &amp; CM [for speciation])</t>
  </si>
  <si>
    <t>P-A</t>
  </si>
  <si>
    <t>LPA (MTBDRplus &amp; MTBDRsl)</t>
  </si>
  <si>
    <t>ISONIAZID</t>
  </si>
  <si>
    <t>RIFAMPICIN</t>
  </si>
  <si>
    <t>ETHAMBUTOL</t>
  </si>
  <si>
    <t>INJECTABLES</t>
  </si>
  <si>
    <t>QUINOLONES</t>
  </si>
  <si>
    <t>LPA (CM)</t>
  </si>
  <si>
    <t>P-B</t>
  </si>
  <si>
    <t>TOTAL:</t>
  </si>
  <si>
    <t>P-C</t>
  </si>
  <si>
    <t>GT-Blot</t>
  </si>
  <si>
    <t>Thermocycler</t>
  </si>
  <si>
    <t>1. Processing of LPA samples</t>
  </si>
  <si>
    <t>2. Recording &amp; reporting LPA results</t>
  </si>
  <si>
    <t>3. Quality control procedures for LPA</t>
  </si>
  <si>
    <t>4. Interlaboratory comparison or proficiency testing (PT) for LPA</t>
  </si>
  <si>
    <t>5. Laboratory safety required for LPA from positive culture</t>
  </si>
  <si>
    <t>P1.1</t>
  </si>
  <si>
    <t>P1.2</t>
  </si>
  <si>
    <t>Are the documents complete, in-date and witnessed by all staff performing LPA?</t>
  </si>
  <si>
    <t>P4.1</t>
  </si>
  <si>
    <t>Is there evidence that the laboratory has provided clients information/instructions on interpretation of LPA test results?</t>
  </si>
  <si>
    <t>P7.1</t>
  </si>
  <si>
    <t>Are all media and consumables for LPA testing stored at the correct conditions, temperature and in date (according to manufacturer's requirements - LPA light sensitive reagents should be stored in the dark)?
- LPA test reagents</t>
  </si>
  <si>
    <t>P8.1</t>
  </si>
  <si>
    <t>Do QC records for LPA demonstrate the ability to detect MTB mutations?</t>
  </si>
  <si>
    <t>P8.2</t>
  </si>
  <si>
    <t>Does the laboratory determine the cause of failed QC (root cause analysis) for LPA, perform corrective actions and measure the effectiveness thereof?</t>
  </si>
  <si>
    <t>Does laboratory record all samples in a batch along with controls on a processing worksheet?</t>
  </si>
  <si>
    <t>LPA PROCEDURE</t>
  </si>
  <si>
    <t>Decontamination procedure from direct sputum</t>
  </si>
  <si>
    <t>Refer to TECHNICAL SCORECARD: TB culture for detection and identification of mycobacteria.</t>
  </si>
  <si>
    <t>Extraction method</t>
  </si>
  <si>
    <t>DNA extraction</t>
  </si>
  <si>
    <t>P8.4</t>
  </si>
  <si>
    <t>- Are samples used correctly collected, stored and received in timely fashion for testing according to SOPs?</t>
  </si>
  <si>
    <t>- Are cultures checked for contamination before use?</t>
  </si>
  <si>
    <t>- Is a positive and negative extraction control included with each batch?</t>
  </si>
  <si>
    <t>- Are filter tips used to avoid cross contamination?</t>
  </si>
  <si>
    <t>- Is heater block/water bath set to correct temperature for extraction?</t>
  </si>
  <si>
    <t>- Are correct incubation times observed used for each step of the extraction?</t>
  </si>
  <si>
    <t>- Are correct centrifuge speeds used for each step of the extraction?</t>
  </si>
  <si>
    <t>- Is DNA reconstituted in correct volume of buffer?</t>
  </si>
  <si>
    <t>- Is extracted DNA stored in case retesting is required?</t>
  </si>
  <si>
    <r>
      <t xml:space="preserve">- Is the appropriate volume of liquid culture and/or solid isolates and/or decontaminated sample material used for extraction? 
</t>
    </r>
    <r>
      <rPr>
        <i/>
        <sz val="10"/>
        <color theme="1"/>
        <rFont val="Calibri"/>
        <family val="2"/>
        <scheme val="minor"/>
      </rPr>
      <t>Refererence: GenoLyse® kit for extraction of bacterial DNA – Instructions for Use, Hain Lifescience, 10/2011.</t>
    </r>
  </si>
  <si>
    <t>Amplification and detection DST</t>
  </si>
  <si>
    <t>P8.5</t>
  </si>
  <si>
    <t>- Is the preparation of the Master Mix performed in the pre-amplification room?</t>
  </si>
  <si>
    <t>- Is the volume of amplification mixture made consistent with the SOP and manufacturer’s instructions?</t>
  </si>
  <si>
    <t>- Is a positive and negative control amplified in each batch?</t>
  </si>
  <si>
    <t>- Is amplification performed according to the SOP and / or manufactures instructions depending on sample type used?</t>
  </si>
  <si>
    <t>- Is thermocycler ramp rate correctly set?</t>
  </si>
  <si>
    <t>- Is hybridization performed in the Post-Amplification Room?</t>
  </si>
  <si>
    <t>- Is hybridization performed according to the SOP and/or manufactures instructions?</t>
  </si>
  <si>
    <t>- Are the DST results always read/interpreted according to the latest guidelines and/or manufacturer’s instructions?</t>
  </si>
  <si>
    <t>P11.1</t>
  </si>
  <si>
    <t>1. Number of LPA tests performed</t>
  </si>
  <si>
    <t>2. Number of invalid results</t>
  </si>
  <si>
    <t>3. Number NTM identified by disaggregated by type if available</t>
  </si>
  <si>
    <t xml:space="preserve">4. Number and proportion of drug resistance performed by LPA (disaggregated by mutation / drug) </t>
  </si>
  <si>
    <t>5. Number and type of discordant results</t>
  </si>
  <si>
    <t xml:space="preserve">6. Average LPA test TAT </t>
  </si>
  <si>
    <t>Truenat (includes Truenat MTB, Truenat MTB Plus and Truenat MTB-Rif Dx)</t>
  </si>
  <si>
    <t>N-A</t>
  </si>
  <si>
    <t>Truenat MTB &amp; Truenat MTB Plus</t>
  </si>
  <si>
    <t>Positive</t>
  </si>
  <si>
    <t>Negative</t>
  </si>
  <si>
    <t>Invalid</t>
  </si>
  <si>
    <t>Error</t>
  </si>
  <si>
    <t>Truenat MTB -Rif Dx</t>
  </si>
  <si>
    <t>Number of samples processed</t>
  </si>
  <si>
    <t>Rif resistance detected</t>
  </si>
  <si>
    <t>Rif resistance indeterminate</t>
  </si>
  <si>
    <t>Rif resistance not detected</t>
  </si>
  <si>
    <t>N-B</t>
  </si>
  <si>
    <t>Trueprep Auto</t>
  </si>
  <si>
    <t>Truelab Uno Dx</t>
  </si>
  <si>
    <t>Trulab Duo</t>
  </si>
  <si>
    <t>Truelab Quattro</t>
  </si>
  <si>
    <t>N1.1</t>
  </si>
  <si>
    <t>2. Processing of samples and conducting Truenat</t>
  </si>
  <si>
    <t>3. Quality control procedures for Truenat</t>
  </si>
  <si>
    <t>4. Recording &amp; reporting results of Truenat conforming to WHO standards</t>
  </si>
  <si>
    <t>5. Interlaboratory comparison or proficiency testing (PT) for Truenat</t>
  </si>
  <si>
    <t>6. Laboratory safety related to Truenat</t>
  </si>
  <si>
    <t>N1.2</t>
  </si>
  <si>
    <t>Are the documents complete, in-date and witnessed by all staff performing Truenat testing?</t>
  </si>
  <si>
    <t>Is there evidence that the laboratory has provided clients information/instructions on interpretation of Truenat results?</t>
  </si>
  <si>
    <t>N4.1</t>
  </si>
  <si>
    <t>Are all media and consumables stored at the correct temperature and in date (according to manufacturer's requirements)?
- Truenat reagents</t>
  </si>
  <si>
    <t>N7.1</t>
  </si>
  <si>
    <t>N8.1</t>
  </si>
  <si>
    <t>Do QC records for Truenat indicate that incoming batches of Truenat assays have been tested?</t>
  </si>
  <si>
    <t>TRUENAT TESTING PROCEDURE</t>
  </si>
  <si>
    <t>N8.2</t>
  </si>
  <si>
    <t>- Are 2 drops of liquefaction buffer added to the sputum?</t>
  </si>
  <si>
    <t xml:space="preserve">- Is the sputum &amp; liquefaction buffer mixed and then incubated for 5 minutes? </t>
  </si>
  <si>
    <t>- Is 0.5 ml of the liquified sputum transferred to the lysis buffer bottle?</t>
  </si>
  <si>
    <t>- Are 2 drops of liquefaction buffer added to the lysis buffer bottle?</t>
  </si>
  <si>
    <t xml:space="preserve">- Is the lysis bottle mixed and incubated for 3 minutes?  </t>
  </si>
  <si>
    <t>- Are the entire contents of lysis buffer bottle transferred to the sample chamber of the cartridge using the provided transfer pipette?</t>
  </si>
  <si>
    <t>- Is the cartridge correctly inserted into the Trueprep Auto instrument?</t>
  </si>
  <si>
    <t>- Is extraction started by pressing the start button on the Trueprep Auto instrument?</t>
  </si>
  <si>
    <t>- After extraction, is the elute chamber seal on the cartridge pierced with the filter barrier tip of the 50µl Trueprep™ Precision Micropipette?</t>
  </si>
  <si>
    <t>- Is 50 µl of the elute transferred into the ECT tube before mixing well?</t>
  </si>
  <si>
    <t>- Is 6 μl of elute from ECT tube dispensed onto the centre of the white reaction well (MTB or MTB-Rif)?</t>
  </si>
  <si>
    <t>N11.1</t>
  </si>
  <si>
    <t>1. Number of Truenat tests performed</t>
  </si>
  <si>
    <t>2. Number and proportion of positive, negative, invalid and error Truenat results</t>
  </si>
  <si>
    <t>3. Number and proportion of Rif resistance detected, Rif not detected, Rif indeterminate and error Truenat MTB-Rif Dx results</t>
  </si>
  <si>
    <t>4. Truenat TAT</t>
  </si>
  <si>
    <t>General TB module</t>
  </si>
  <si>
    <t>Smear module</t>
  </si>
  <si>
    <t>Culture module</t>
  </si>
  <si>
    <t>DST module</t>
  </si>
  <si>
    <t>Xpert MTB-RIF</t>
  </si>
  <si>
    <t>Cxurrent audit</t>
  </si>
  <si>
    <t>Previous audit results, if any (select)</t>
  </si>
  <si>
    <t>GENERAL TB MODULE</t>
  </si>
  <si>
    <t>Module total</t>
  </si>
  <si>
    <t>SMEAR MODULE</t>
  </si>
  <si>
    <t>CULTURE MODULE</t>
  </si>
  <si>
    <t>DST MODULE</t>
  </si>
  <si>
    <t>XPERT MTB-RIF MODULE</t>
  </si>
  <si>
    <t>TB-LAMP MODULE</t>
  </si>
  <si>
    <t>LPA MODULE</t>
  </si>
  <si>
    <t>LF-LAM MODULE</t>
  </si>
  <si>
    <t>TRUENAT MODULE</t>
  </si>
  <si>
    <t>Does the laboratory perform smear microscopy?</t>
  </si>
  <si>
    <t>Does the laboratory perform Xpert MTB/RIF or Xpert MTB/RIF Ultra testing?</t>
  </si>
  <si>
    <t>Does the laboratory perform TB-LAMP testing?</t>
  </si>
  <si>
    <t>Does the laboratory perform LF-LAM testing?</t>
  </si>
  <si>
    <t>Does the laboratory perform LPA?</t>
  </si>
  <si>
    <t>Does the laboratory perform Truenat testing?</t>
  </si>
  <si>
    <t>G8.5</t>
  </si>
  <si>
    <t>Answer to TB question G1.1</t>
  </si>
  <si>
    <t>Answer to TB question G2.1</t>
  </si>
  <si>
    <t>Answer to TB question G2.2</t>
  </si>
  <si>
    <t>Answer to TB question G3.1</t>
  </si>
  <si>
    <t>Answer to TB question G3.2</t>
  </si>
  <si>
    <t>Answer to TB question G4.1</t>
  </si>
  <si>
    <t>Answer to TB question G4.2</t>
  </si>
  <si>
    <t>Answer to TB question G5.1</t>
  </si>
  <si>
    <t>Answer to TB question G5.2</t>
  </si>
  <si>
    <t>Answer to TB question G5.3</t>
  </si>
  <si>
    <t>Answer to TB question G6.1</t>
  </si>
  <si>
    <t>Answer to TB question G7.1</t>
  </si>
  <si>
    <t>Answer to TB question G7.2</t>
  </si>
  <si>
    <t>Answer to TB question G8.1</t>
  </si>
  <si>
    <t>Answer to TB question G8.2</t>
  </si>
  <si>
    <t>Answer to TB question G8.3</t>
  </si>
  <si>
    <t>Answer to TB question G8.4</t>
  </si>
  <si>
    <t>Answer to TB question G8.5</t>
  </si>
  <si>
    <t>Answer to TB question G9.1</t>
  </si>
  <si>
    <t>Answer to TB question G10.1</t>
  </si>
  <si>
    <t>Answer to TB question G10.2</t>
  </si>
  <si>
    <t>Answer to TB question G11.1</t>
  </si>
  <si>
    <t>Answer to TB question G11.2</t>
  </si>
  <si>
    <t>Answer to TB question G11.3</t>
  </si>
  <si>
    <t>Answer to TB question G12.1</t>
  </si>
  <si>
    <t>Answer to TB question G12.2</t>
  </si>
  <si>
    <t>Answer to TB question G12.3</t>
  </si>
  <si>
    <t>Answer to TB question S4.1</t>
  </si>
  <si>
    <t>Answer to TB question S7.1</t>
  </si>
  <si>
    <t>Answer to TB question S8.1</t>
  </si>
  <si>
    <t>Answer to TB question S8.2</t>
  </si>
  <si>
    <t>Answer to TB question C4.1</t>
  </si>
  <si>
    <t>Answer to TB question C7.1</t>
  </si>
  <si>
    <t>Answer to TB question C8.1</t>
  </si>
  <si>
    <t>Answer to TB question C8.2</t>
  </si>
  <si>
    <t>Answer to TB question C8.3</t>
  </si>
  <si>
    <t>Answer to TB question C8.4</t>
  </si>
  <si>
    <t>Answer to TB question C8.5</t>
  </si>
  <si>
    <t>Answer to TB question C8.6</t>
  </si>
  <si>
    <t>Answer to TB question C8.7</t>
  </si>
  <si>
    <t>Answer to TB question D4.1</t>
  </si>
  <si>
    <t>Answer to TB question D7.1</t>
  </si>
  <si>
    <t>Answer to TB question D8.1</t>
  </si>
  <si>
    <t>Answer to TB question D8.2</t>
  </si>
  <si>
    <t>Answer to TB question D8.3</t>
  </si>
  <si>
    <t>Answer to TB question D8.4</t>
  </si>
  <si>
    <t>Answer to TB question X1.1</t>
  </si>
  <si>
    <t>Answer to TB question X1.2</t>
  </si>
  <si>
    <t>Answer to TB question X4.1</t>
  </si>
  <si>
    <t>Answer to TB question X7.1</t>
  </si>
  <si>
    <t>Answer to TB question X8.1</t>
  </si>
  <si>
    <t>Answer to TB question X8.2</t>
  </si>
  <si>
    <r>
      <rPr>
        <b/>
        <u/>
        <sz val="10"/>
        <color theme="1"/>
        <rFont val="Calibri"/>
        <family val="2"/>
        <scheme val="minor"/>
      </rPr>
      <t>Corrective action</t>
    </r>
    <r>
      <rPr>
        <sz val="10"/>
        <color theme="1"/>
        <rFont val="Calibri"/>
        <family val="2"/>
        <scheme val="minor"/>
      </rPr>
      <t xml:space="preserve">
</t>
    </r>
  </si>
  <si>
    <t>Answer to TB question X8.3</t>
  </si>
  <si>
    <r>
      <t xml:space="preserve">ISO15189:2012 Clause 4.10; 4.13; 4.14.5 
</t>
    </r>
    <r>
      <rPr>
        <sz val="8"/>
        <color theme="1"/>
        <rFont val="Calibri"/>
        <family val="2"/>
        <scheme val="minor"/>
      </rPr>
      <t>Note: Documenting corrective action allows the lab to review its effectiveness and to perform trend analysis for continual improvement.</t>
    </r>
  </si>
  <si>
    <t>Answer to TB question X11.1</t>
  </si>
  <si>
    <t>Answer to TB question T1.1</t>
  </si>
  <si>
    <t>Answer to TB question T1.2</t>
  </si>
  <si>
    <t>Answer to TB question T4.1</t>
  </si>
  <si>
    <t>Answer to TB question T7.1</t>
  </si>
  <si>
    <t>Answer to TB question T8.1</t>
  </si>
  <si>
    <t>Answer to TB question T8.2</t>
  </si>
  <si>
    <t>Answer to TB question T8.3</t>
  </si>
  <si>
    <t>Answer to TB question T11.1</t>
  </si>
  <si>
    <t>Answer to TB question L1.1</t>
  </si>
  <si>
    <t>Answer to TB question L1.2</t>
  </si>
  <si>
    <t>Answer to TB question L4.1</t>
  </si>
  <si>
    <t>Answer to TB question L7.1</t>
  </si>
  <si>
    <t>Answer to TB question L8.1</t>
  </si>
  <si>
    <t>Answer to TB question L8.2</t>
  </si>
  <si>
    <t>Answer to TB question L11.1</t>
  </si>
  <si>
    <t>P8.3</t>
  </si>
  <si>
    <t>Answer to TB question P1.1</t>
  </si>
  <si>
    <t>Answer to TB question P1.2</t>
  </si>
  <si>
    <t>Answer to TB question P4.1</t>
  </si>
  <si>
    <t>Answer to TB question P7.1</t>
  </si>
  <si>
    <r>
      <rPr>
        <b/>
        <sz val="8"/>
        <color theme="1"/>
        <rFont val="Calibri"/>
        <family val="2"/>
        <scheme val="minor"/>
      </rPr>
      <t>ISO15189:2012 Clause 5.6.2</t>
    </r>
    <r>
      <rPr>
        <sz val="8"/>
        <color theme="1"/>
        <rFont val="Calibri"/>
        <family val="2"/>
        <scheme val="minor"/>
      </rPr>
      <t xml:space="preserve">
The laboratory shall design internal quality control systems that verify the attainment of the intended quality of results. </t>
    </r>
  </si>
  <si>
    <t xml:space="preserve">Quality Control
</t>
  </si>
  <si>
    <t>Is internal quality control performed, documented and verified for all tests/procedures before releasing patient results?</t>
  </si>
  <si>
    <t>Answer to TB question P8.1</t>
  </si>
  <si>
    <t>Answer to TB question P8.2</t>
  </si>
  <si>
    <t>Answer to TB question P8.4</t>
  </si>
  <si>
    <t>Answer to TB question P8.5</t>
  </si>
  <si>
    <t>Answer to TB question P11.1</t>
  </si>
  <si>
    <t>Answer to TB question N1.1</t>
  </si>
  <si>
    <t>Answer to TB question N1.2</t>
  </si>
  <si>
    <t>Answer to TB question N4.1</t>
  </si>
  <si>
    <t>Answer to TB question N7.1</t>
  </si>
  <si>
    <t>Answer to TB question P8.3</t>
  </si>
  <si>
    <t>Answer to TB question N8.1</t>
  </si>
  <si>
    <t>Answer to TB question N8.2</t>
  </si>
  <si>
    <t>Answer to TB question N11.1</t>
  </si>
  <si>
    <t>- General module</t>
  </si>
  <si>
    <t>- Smear module</t>
  </si>
  <si>
    <t>- Xpert module</t>
  </si>
  <si>
    <t>- TB-LAMP module</t>
  </si>
  <si>
    <t>- LF-LAM module</t>
  </si>
  <si>
    <t>- LPA module</t>
  </si>
  <si>
    <t>- Truenat module</t>
  </si>
  <si>
    <t>The development of the Score-TB Package was led by FIND with contributions from Andre Trollip and Heidi Albert (FIND) and Tjeerd Datema and Linda Oskam (DATOS). The TB Lab Quality Scorecards draw from a number of existing tools, including CDC Laboratory Assessment of Antimicrobial Resistance Testing Capacity checklist, India Council for Medical Research (ICMR) TB Checklist, the WHO-AFRO SLIPTA checklist and FIND’s TB Laboratory Quality Management Systems Towards Accreditation Harmonized Checklist.</t>
  </si>
  <si>
    <t>Target audience</t>
  </si>
  <si>
    <t>The Score-TB Package is intended to inform Ministries of Health officials, health facility- and laboratory managers, donors, implementing partners, quality assurance personnel, program managers and supervisory staff at national, regional and facility level on requirements for delivering quality-assured laboratory testing for TB and ensuring effective use of laboratory resources as well as data for patient management and surveillance in LMIC.</t>
  </si>
  <si>
    <t xml:space="preserve">Despite the fact that laboratory results influence 70% of medical diagnoses, laboratory services in low- and middle-income countries (LMICs) have long been a neglected component of health care systems. TB laboratories, which are an essential component in all stages of the TB care cascade, are no exception. A key intervention to strengthen laboratory services is the implementation of a quality management system (QMS). A QMS is defined by the International Organization for Standardization (ISO) as the “management system to direct and control an organization with regard to quality”. Hence it is the system (“the set of interrelated or interacting elements”) aimed at implementing and operationalizing quality management in an organization. Standardization of testing through implementation of a QMS has been shown to improve the quality of testing by reducing testing errors. </t>
  </si>
  <si>
    <r>
      <t xml:space="preserve">Several tools and initiatives to assist laboratories implement quality improvement activities have been developed. One of the most successful approaches to QMS improvement is the Strengthening Laboratory Management toward Accreditation (SLMTA) approach, first described by Yao </t>
    </r>
    <r>
      <rPr>
        <i/>
        <sz val="11"/>
        <color theme="1"/>
        <rFont val="Calibri"/>
        <family val="2"/>
        <scheme val="minor"/>
      </rPr>
      <t>et al</t>
    </r>
    <r>
      <rPr>
        <sz val="11"/>
        <color theme="1"/>
        <rFont val="Calibri"/>
        <family val="2"/>
        <scheme val="minor"/>
      </rPr>
      <t>. The SLMTA approach is often used in conjunction with the Stepwise Laboratory Improvement Process Towards Accreditation (SLIPTA) checklist. The SLIPTA checklist was developed by WHO Regional Office for Africa (WHO-AFRO) and partners in 2010 in recognition of the gap between the current state of laboratory quality and the requirements of the ISO 15189:2007 standard. In 2015, the SLIPTA checklist was adapted to incorporate the requirements of the ISO 15189:2012 standard and became known as ‘SLIPTA v2:2015’.</t>
    </r>
  </si>
  <si>
    <t xml:space="preserve">The Foundation for Innovative New Diagnostics (FIND) has reported on the development of a TB laboratory-specific approach called TB Strengthening Laboratory Management toward Accreditation (TB SLMTA). The program is based on the existing successful SLMTA approach and utilized a revised checklist (TB Harmonized Checklist) based on SLIPTA, but incorporating some elements from the GLI tool with a focus on the technical side of TB laboratory testing. </t>
  </si>
  <si>
    <t>In 2019, an additional technical revision was made to the TB SLMTA Harmonized Checklist to include TB testing methods not included in previous revisions. The current major revision concerns the incorporation of the TB SLMTA Harmonized Checklist into the ‘Score-TB Package’, which also includes an electronic version of the checklist referred to as the ‘e-tool’. This e-tool substantially increases user-friendliness and reduces the risk for errors by automating the calculation of assessment scores and presenting these in a reporting worksheet to visualize strengths and weaknesses of a laboratory’s QMS (the SLIPTA score) and TB testing methods.</t>
  </si>
  <si>
    <t>Score-TB Package</t>
  </si>
  <si>
    <t>Building quality-assured TB testing and management capacity using SLIPTA methodology</t>
  </si>
  <si>
    <t>TB sections (green)</t>
  </si>
  <si>
    <t xml:space="preserve">All TB scorecards (green) include a general information section for collection of quantitative data and a technical information section. In the technical information section questions can be answered with a drop-down menu. Based on the answer selected, a score is automatically calculated for each question. Assessors can also provide additional information and comments in the comments-section of each question. </t>
  </si>
  <si>
    <t>Introduction &amp; Instructions sections (grey)</t>
  </si>
  <si>
    <t>This and the previous tab.</t>
  </si>
  <si>
    <t>On this tab the assessor needs to select which tests are performed by the laboratory. Links are provided to the scorecards that need to be completed during the assessment based on the answers. The General TB Module needs to be completed for all laboratories, regardless of the test menu.</t>
  </si>
  <si>
    <t>This module corresponds to the General Procedures scorecard. These questions need to be answered for all laboratories as they are related to general procedures that need to be in place in all laboratories regardless of test menu.</t>
  </si>
  <si>
    <t>Smear</t>
  </si>
  <si>
    <t>Culture</t>
  </si>
  <si>
    <t>Xpert</t>
  </si>
  <si>
    <t>TB LAMP</t>
  </si>
  <si>
    <r>
      <t xml:space="preserve">This module corresponds to the </t>
    </r>
    <r>
      <rPr>
        <i/>
        <sz val="11"/>
        <color theme="1"/>
        <rFont val="Calibri"/>
        <family val="2"/>
        <scheme val="minor"/>
      </rPr>
      <t>Xpert MTB/RIF (includes Xpert MTB/RIF Ultra)</t>
    </r>
    <r>
      <rPr>
        <sz val="11"/>
        <color theme="1"/>
        <rFont val="Calibri"/>
        <family val="2"/>
        <scheme val="minor"/>
      </rPr>
      <t xml:space="preserve"> tuberculosis technical scorecard and is compulsory for all laboratories conducting Xpert MTB/RIF and/or Xpert MTB/RIF Ultra testing. Please refer to the Score TB Package</t>
    </r>
    <r>
      <rPr>
        <i/>
        <sz val="11"/>
        <color theme="1"/>
        <rFont val="Calibri"/>
        <family val="2"/>
        <scheme val="minor"/>
      </rPr>
      <t xml:space="preserve"> User Guide </t>
    </r>
    <r>
      <rPr>
        <sz val="11"/>
        <color theme="1"/>
        <rFont val="Calibri"/>
        <family val="2"/>
        <scheme val="minor"/>
      </rPr>
      <t>for more details on completing this section.</t>
    </r>
  </si>
  <si>
    <r>
      <t xml:space="preserve">This module corresponds to the </t>
    </r>
    <r>
      <rPr>
        <i/>
        <sz val="11"/>
        <color theme="1"/>
        <rFont val="Calibri"/>
        <family val="2"/>
        <scheme val="minor"/>
      </rPr>
      <t>TB culture for detection and identification of mycobacteria</t>
    </r>
    <r>
      <rPr>
        <sz val="11"/>
        <color theme="1"/>
        <rFont val="Calibri"/>
        <family val="2"/>
        <scheme val="minor"/>
      </rPr>
      <t xml:space="preserve"> technical scorecard and is compulsory for all laboratories performing TB culture. Please refer to the Score TB Package</t>
    </r>
    <r>
      <rPr>
        <i/>
        <sz val="11"/>
        <color theme="1"/>
        <rFont val="Calibri"/>
        <family val="2"/>
        <scheme val="minor"/>
      </rPr>
      <t xml:space="preserve"> User Guide </t>
    </r>
    <r>
      <rPr>
        <sz val="11"/>
        <color theme="1"/>
        <rFont val="Calibri"/>
        <family val="2"/>
        <scheme val="minor"/>
      </rPr>
      <t>for more details on completing this section.</t>
    </r>
  </si>
  <si>
    <r>
      <t xml:space="preserve">This module corresponds to the </t>
    </r>
    <r>
      <rPr>
        <i/>
        <sz val="11"/>
        <color theme="1"/>
        <rFont val="Calibri"/>
        <family val="2"/>
        <scheme val="minor"/>
      </rPr>
      <t>Phenotypic Drug Susceptibility Testing (DST)</t>
    </r>
    <r>
      <rPr>
        <sz val="11"/>
        <color theme="1"/>
        <rFont val="Calibri"/>
        <family val="2"/>
        <scheme val="minor"/>
      </rPr>
      <t xml:space="preserve"> technical scorecard and is compulsory for all laboratories performing DST. Please refer to the Score TB Package</t>
    </r>
    <r>
      <rPr>
        <i/>
        <sz val="11"/>
        <color theme="1"/>
        <rFont val="Calibri"/>
        <family val="2"/>
        <scheme val="minor"/>
      </rPr>
      <t xml:space="preserve"> User Guide </t>
    </r>
    <r>
      <rPr>
        <sz val="11"/>
        <color theme="1"/>
        <rFont val="Calibri"/>
        <family val="2"/>
        <scheme val="minor"/>
      </rPr>
      <t>for more details on completing this section.</t>
    </r>
  </si>
  <si>
    <r>
      <t xml:space="preserve">This module corresponds to the </t>
    </r>
    <r>
      <rPr>
        <i/>
        <sz val="11"/>
        <color theme="1"/>
        <rFont val="Calibri"/>
        <family val="2"/>
        <scheme val="minor"/>
      </rPr>
      <t>Smear Microscopy</t>
    </r>
    <r>
      <rPr>
        <sz val="11"/>
        <color theme="1"/>
        <rFont val="Calibri"/>
        <family val="2"/>
        <scheme val="minor"/>
      </rPr>
      <t xml:space="preserve"> tuberculosis technical scorecard and is compulsory for all laboratories conducting smear microscopy. Please refer to the Score TB Package</t>
    </r>
    <r>
      <rPr>
        <i/>
        <sz val="11"/>
        <color theme="1"/>
        <rFont val="Calibri"/>
        <family val="2"/>
        <scheme val="minor"/>
      </rPr>
      <t xml:space="preserve"> User Guide </t>
    </r>
    <r>
      <rPr>
        <sz val="11"/>
        <color theme="1"/>
        <rFont val="Calibri"/>
        <family val="2"/>
        <scheme val="minor"/>
      </rPr>
      <t>for more details on completing this section.</t>
    </r>
  </si>
  <si>
    <r>
      <t>This module corresponds to the</t>
    </r>
    <r>
      <rPr>
        <i/>
        <sz val="11"/>
        <color theme="1"/>
        <rFont val="Calibri"/>
        <family val="2"/>
        <scheme val="minor"/>
      </rPr>
      <t xml:space="preserve"> Loop-Mediated Isothermal Amplification (TB-LAMP)</t>
    </r>
    <r>
      <rPr>
        <sz val="11"/>
        <color theme="1"/>
        <rFont val="Calibri"/>
        <family val="2"/>
        <scheme val="minor"/>
      </rPr>
      <t xml:space="preserve"> tuberculosis technical scorecard and is compulsory for all laboratories conducting TB-LAMP testing. Please refer to the Score TB Package</t>
    </r>
    <r>
      <rPr>
        <i/>
        <sz val="11"/>
        <color theme="1"/>
        <rFont val="Calibri"/>
        <family val="2"/>
        <scheme val="minor"/>
      </rPr>
      <t xml:space="preserve"> User Guide </t>
    </r>
    <r>
      <rPr>
        <sz val="11"/>
        <color theme="1"/>
        <rFont val="Calibri"/>
        <family val="2"/>
        <scheme val="minor"/>
      </rPr>
      <t>for more details on completing this section.</t>
    </r>
  </si>
  <si>
    <r>
      <t xml:space="preserve">This module corresponds to the </t>
    </r>
    <r>
      <rPr>
        <i/>
        <sz val="11"/>
        <color theme="1"/>
        <rFont val="Calibri"/>
        <family val="2"/>
        <scheme val="minor"/>
      </rPr>
      <t>Line Probe Assay (includes MTBDRplus and MTBDRsl and CM)</t>
    </r>
    <r>
      <rPr>
        <sz val="11"/>
        <color theme="1"/>
        <rFont val="Calibri"/>
        <family val="2"/>
        <scheme val="minor"/>
      </rPr>
      <t xml:space="preserve"> tuberculosis technical scorecard and is compulsory for all laboratories performing LPA. Please refer to the Score TB Package</t>
    </r>
    <r>
      <rPr>
        <i/>
        <sz val="11"/>
        <color theme="1"/>
        <rFont val="Calibri"/>
        <family val="2"/>
        <scheme val="minor"/>
      </rPr>
      <t xml:space="preserve"> User Guide </t>
    </r>
    <r>
      <rPr>
        <sz val="11"/>
        <color theme="1"/>
        <rFont val="Calibri"/>
        <family val="2"/>
        <scheme val="minor"/>
      </rPr>
      <t>for more details on completing this section.</t>
    </r>
  </si>
  <si>
    <r>
      <t>This module corresponds to the</t>
    </r>
    <r>
      <rPr>
        <i/>
        <sz val="11"/>
        <color theme="1"/>
        <rFont val="Calibri"/>
        <family val="2"/>
        <scheme val="minor"/>
      </rPr>
      <t xml:space="preserve"> Lateral Flow Urine Lipoarabinomannan Assay (LF-LAM)</t>
    </r>
    <r>
      <rPr>
        <sz val="11"/>
        <color theme="1"/>
        <rFont val="Calibri"/>
        <family val="2"/>
        <scheme val="minor"/>
      </rPr>
      <t xml:space="preserve"> tuberculosis technical scorecard and is compulsory for all laboratories conducting LF-LAM testing. Please refer to the Score TB Package</t>
    </r>
    <r>
      <rPr>
        <i/>
        <sz val="11"/>
        <color theme="1"/>
        <rFont val="Calibri"/>
        <family val="2"/>
        <scheme val="minor"/>
      </rPr>
      <t xml:space="preserve"> User Guide </t>
    </r>
    <r>
      <rPr>
        <sz val="11"/>
        <color theme="1"/>
        <rFont val="Calibri"/>
        <family val="2"/>
        <scheme val="minor"/>
      </rPr>
      <t>for more details on completing this section.</t>
    </r>
  </si>
  <si>
    <r>
      <t xml:space="preserve">This module corresponds to the </t>
    </r>
    <r>
      <rPr>
        <i/>
        <sz val="11"/>
        <color theme="1"/>
        <rFont val="Calibri"/>
        <family val="2"/>
        <scheme val="minor"/>
      </rPr>
      <t>Truenat (includes Truenat MTB, Truenat MTB Plus and Truenat MTB-Rif Dx)</t>
    </r>
    <r>
      <rPr>
        <sz val="11"/>
        <color theme="1"/>
        <rFont val="Calibri"/>
        <family val="2"/>
        <scheme val="minor"/>
      </rPr>
      <t xml:space="preserve"> technical scorecard and is compulsory for all laboratories performing the Truenat assays. Please refer to the Score TB Package</t>
    </r>
    <r>
      <rPr>
        <i/>
        <sz val="11"/>
        <color theme="1"/>
        <rFont val="Calibri"/>
        <family val="2"/>
        <scheme val="minor"/>
      </rPr>
      <t xml:space="preserve"> User Guide </t>
    </r>
    <r>
      <rPr>
        <sz val="11"/>
        <color theme="1"/>
        <rFont val="Calibri"/>
        <family val="2"/>
        <scheme val="minor"/>
      </rPr>
      <t>for more details on completing this section.</t>
    </r>
  </si>
  <si>
    <t>SLIPTA sections (purple)</t>
  </si>
  <si>
    <t>- SLIPTA laboratory profile: This TAB corresponds to the "Part I: Laboratory Profile" of the SLIPTA checklist.</t>
  </si>
  <si>
    <t>These sections provide a calculated summary score for the TB and SLIPTA assessments. Scores are automatically updated when the TB (green) &amp; SLIPTA (purple) sheets are completed. Because the TB scorecards are integrated in the SLIPTA checlist, the SLIPTA score automatically incorporates the score on the TB scorecards if they are completed. If not, only the score on the SLIPTA questions is provided. Scores of both the TB scorecards and SLIPTA are only displayed when the scorecards/checklists have been completed.</t>
  </si>
  <si>
    <t xml:space="preserve">- SLIPTA_S1: This TAB corresponds to the "Part II: Laboratory Audits Section 1: Documents &amp; Records" of the SLIPTA checklist. </t>
  </si>
  <si>
    <t xml:space="preserve">- SLIPTA_S2: This TAB corresponds to the "Part II: Laboratory Audits Section 2: Management Reviews" of the SLIPTA checklist. </t>
  </si>
  <si>
    <t xml:space="preserve">- SLIPTA_S3: This TAB corresponds to the "Part II: Laboratory Audits Section 3: Organization &amp; Personnel" of the SLIPTA checklist. </t>
  </si>
  <si>
    <t xml:space="preserve">- SLIPTA_S4: This TAB corresponds to the "Part II: Laboratory Audits Section 4: Client Management &amp; Customer Service" of the SLIPTA checklist. </t>
  </si>
  <si>
    <t>- SLIPTA_S5: This TAB corresponds to the "Part II: Laboratory Audits Section 5: Equipment" of the SLIPTA checklist.</t>
  </si>
  <si>
    <t>- SLIPTA_S6: This TAB corresponds to the "Part II: Laboratory Audits Section 6: Evaluation and Audits" of the SLIPTA checklist.</t>
  </si>
  <si>
    <t>- SLIPTA_S7: This TAB corresponds to the "Part II: Laboratory Audits Section 7: Purchasing &amp; Inventory" of the SLIPTA checklist.</t>
  </si>
  <si>
    <t>- SLIPTA_S8: This TAB corresponds to the "Part II: Laboratory Audits Section 8: Process Control" of the SLIPTA checklist.</t>
  </si>
  <si>
    <t>- SLIPTA_S9: This TAB corresponds to the "Part II: Laboratory Audits Section 9: Information Management" of the SLIPTA checklist.</t>
  </si>
  <si>
    <t>- SLIPTA_S10: This TAB corresponds to the "Part II: Laboratory Audits Section 10: Identification of Non Conformities, Corrective and Preventive Actions" of the SLIPTA checklist.</t>
  </si>
  <si>
    <t>- SLIPTA_S11: This TAB corresponds to the "Part II: Laboratory Audits Section 11: Occurrence/Incident Management &amp; Process Improvement" of the SLIPTA checklist</t>
  </si>
  <si>
    <t>- SLIPTA_S12: This TAB corresponds to the "Part II: Laboratory Audits Section 12: Facilities and Biosafety" of the SLIPTA checklist.</t>
  </si>
  <si>
    <t>The suggested order for completing the eTool is shown below:</t>
  </si>
  <si>
    <t>Previous Audit Information (yellow)</t>
  </si>
  <si>
    <t>Summary sections (blue)</t>
  </si>
  <si>
    <t>If available, previous audit information (for both the Score TB Package and the SLIPTA checklist) can be inserted on this TAB. Inserting data on this TAB enables comparison on the TB Summary Report and SLIPTA Summary Report TABs of the current assessment scores with scores of previous assessments and analyze progress.</t>
  </si>
  <si>
    <t>Completing the eTool:</t>
  </si>
  <si>
    <t>The eTool is divided into the following color-coded TABS:</t>
  </si>
  <si>
    <r>
      <rPr>
        <b/>
        <sz val="18"/>
        <rFont val="Calibri (Body)"/>
      </rPr>
      <t>Score-TB Package</t>
    </r>
    <r>
      <rPr>
        <b/>
        <sz val="14"/>
        <rFont val="Calibri"/>
        <family val="2"/>
        <scheme val="minor"/>
      </rPr>
      <t xml:space="preserve">
</t>
    </r>
    <r>
      <rPr>
        <sz val="12"/>
        <rFont val="Calibri"/>
        <family val="2"/>
        <scheme val="minor"/>
      </rPr>
      <t>v2.1 - September 2020</t>
    </r>
  </si>
  <si>
    <t>Version 2.1 - September 2020</t>
  </si>
  <si>
    <r>
      <t xml:space="preserve">Score TB Package
</t>
    </r>
    <r>
      <rPr>
        <sz val="12"/>
        <rFont val="Calibri"/>
        <family val="2"/>
        <scheme val="minor"/>
      </rPr>
      <t>v2.1 - September 2020</t>
    </r>
  </si>
  <si>
    <r>
      <rPr>
        <b/>
        <sz val="18"/>
        <color theme="1"/>
        <rFont val="Calibri"/>
        <family val="2"/>
        <scheme val="minor"/>
      </rPr>
      <t>Score-TB Package</t>
    </r>
    <r>
      <rPr>
        <sz val="14"/>
        <color theme="1"/>
        <rFont val="Calibri"/>
        <family val="2"/>
        <scheme val="minor"/>
      </rPr>
      <t xml:space="preserve">
</t>
    </r>
    <r>
      <rPr>
        <sz val="12"/>
        <color theme="1"/>
        <rFont val="Calibri"/>
        <family val="2"/>
        <scheme val="minor"/>
      </rPr>
      <t>v2.1 - September 2020</t>
    </r>
  </si>
  <si>
    <r>
      <rPr>
        <b/>
        <sz val="18"/>
        <rFont val="Calibri (Body)"/>
      </rPr>
      <t>Score-TB Package</t>
    </r>
    <r>
      <rPr>
        <b/>
        <sz val="10"/>
        <rFont val="Calibri"/>
        <family val="2"/>
        <scheme val="minor"/>
      </rPr>
      <t xml:space="preserve">
</t>
    </r>
    <r>
      <rPr>
        <sz val="12"/>
        <rFont val="Calibri"/>
        <family val="2"/>
        <scheme val="minor"/>
      </rPr>
      <t>v2.1 - September 2020</t>
    </r>
  </si>
  <si>
    <r>
      <rPr>
        <b/>
        <sz val="18"/>
        <rFont val="Calibri (Body)_x0000_"/>
      </rPr>
      <t>Score-TB Package</t>
    </r>
    <r>
      <rPr>
        <b/>
        <sz val="10"/>
        <rFont val="Calibri (Body)_x0000_"/>
      </rPr>
      <t xml:space="preserve">
</t>
    </r>
    <r>
      <rPr>
        <sz val="12"/>
        <rFont val="Calibri"/>
        <family val="2"/>
        <scheme val="minor"/>
      </rPr>
      <t>v2.1 - September 2020</t>
    </r>
  </si>
  <si>
    <r>
      <rPr>
        <b/>
        <sz val="18"/>
        <color theme="1"/>
        <rFont val="Calibri (Body)"/>
      </rPr>
      <t>Score-TB Package</t>
    </r>
    <r>
      <rPr>
        <sz val="14"/>
        <color theme="1"/>
        <rFont val="Calibri"/>
        <family val="2"/>
        <scheme val="minor"/>
      </rPr>
      <t xml:space="preserve">
</t>
    </r>
    <r>
      <rPr>
        <sz val="12"/>
        <color theme="1"/>
        <rFont val="Calibri"/>
        <family val="2"/>
        <scheme val="minor"/>
      </rPr>
      <t>v2.1 - September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</si>
</sst>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Calibri"/>
      <family val="2"/>
      <scheme val="minor"/>
    </font>
    <font>
      <sz val="12"/>
      <color theme="1"/>
      <name val="Calibri"/>
      <family val="2"/>
      <scheme val="minor"/>
    </font>
    <font>
      <sz val="11"/>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theme="1"/>
      <name val="Calibri"/>
      <family val="2"/>
      <scheme val="minor"/>
    </font>
    <font>
      <b/>
      <u/>
      <sz val="10"/>
      <name val="Calibri"/>
      <family val="2"/>
      <scheme val="minor"/>
    </font>
    <font>
      <b/>
      <u/>
      <sz val="10"/>
      <color theme="1"/>
      <name val="Calibri"/>
      <family val="2"/>
      <scheme val="minor"/>
    </font>
    <font>
      <b/>
      <sz val="16"/>
      <color theme="1"/>
      <name val="Calibri"/>
      <family val="2"/>
      <scheme val="minor"/>
    </font>
    <font>
      <sz val="8"/>
      <color theme="1"/>
      <name val="Calibri"/>
      <family val="2"/>
      <scheme val="minor"/>
    </font>
    <font>
      <b/>
      <sz val="8"/>
      <color theme="1"/>
      <name val="Calibri"/>
      <family val="2"/>
      <scheme val="minor"/>
    </font>
    <font>
      <u/>
      <sz val="10"/>
      <color theme="1"/>
      <name val="Calibri"/>
      <family val="2"/>
      <scheme val="minor"/>
    </font>
    <font>
      <b/>
      <u/>
      <sz val="8"/>
      <color theme="1"/>
      <name val="Calibri"/>
      <family val="2"/>
      <scheme val="minor"/>
    </font>
    <font>
      <sz val="10"/>
      <color rgb="FF000000"/>
      <name val="Calibri"/>
      <family val="2"/>
      <scheme val="minor"/>
    </font>
    <font>
      <b/>
      <sz val="10"/>
      <color rgb="FF000000"/>
      <name val="Calibri"/>
      <family val="2"/>
      <scheme val="minor"/>
    </font>
    <font>
      <sz val="8"/>
      <name val="Calibri"/>
      <family val="2"/>
      <scheme val="minor"/>
    </font>
    <font>
      <sz val="10"/>
      <color rgb="FFFF0000"/>
      <name val="Calibri"/>
      <family val="2"/>
      <scheme val="minor"/>
    </font>
    <font>
      <sz val="8"/>
      <color rgb="FF000000"/>
      <name val="Calibri"/>
      <family val="2"/>
      <scheme val="minor"/>
    </font>
    <font>
      <b/>
      <sz val="8"/>
      <name val="Calibri"/>
      <family val="2"/>
      <scheme val="minor"/>
    </font>
    <font>
      <b/>
      <sz val="8"/>
      <color rgb="FF000000"/>
      <name val="Calibri"/>
      <family val="2"/>
      <scheme val="minor"/>
    </font>
    <font>
      <u/>
      <sz val="11"/>
      <color theme="10"/>
      <name val="Calibri"/>
      <family val="2"/>
      <scheme val="minor"/>
    </font>
    <font>
      <b/>
      <sz val="10"/>
      <color theme="0"/>
      <name val="Calibri"/>
      <family val="2"/>
      <scheme val="minor"/>
    </font>
    <font>
      <sz val="10"/>
      <color theme="0"/>
      <name val="Calibri"/>
      <family val="2"/>
      <scheme val="minor"/>
    </font>
    <font>
      <sz val="10"/>
      <color rgb="FF333333"/>
      <name val="Calibri"/>
      <family val="2"/>
      <scheme val="minor"/>
    </font>
    <font>
      <i/>
      <sz val="10"/>
      <color theme="1"/>
      <name val="Calibri"/>
      <family val="2"/>
      <scheme val="minor"/>
    </font>
    <font>
      <b/>
      <i/>
      <sz val="10"/>
      <color theme="0"/>
      <name val="Calibri"/>
      <family val="2"/>
      <scheme val="minor"/>
    </font>
    <font>
      <b/>
      <i/>
      <sz val="10"/>
      <color theme="1"/>
      <name val="Calibri"/>
      <family val="2"/>
      <scheme val="minor"/>
    </font>
    <font>
      <b/>
      <sz val="18"/>
      <color theme="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4"/>
      <color theme="0"/>
      <name val="Calibri"/>
      <family val="2"/>
      <scheme val="minor"/>
    </font>
    <font>
      <sz val="12"/>
      <color theme="1"/>
      <name val="Calibri"/>
      <family val="2"/>
      <scheme val="minor"/>
    </font>
    <font>
      <i/>
      <sz val="11"/>
      <color theme="1"/>
      <name val="Calibri"/>
      <family val="2"/>
      <scheme val="minor"/>
    </font>
    <font>
      <b/>
      <sz val="18"/>
      <name val="Calibri"/>
      <family val="2"/>
      <scheme val="minor"/>
    </font>
    <font>
      <sz val="12"/>
      <name val="Calibri"/>
      <family val="2"/>
      <scheme val="minor"/>
    </font>
    <font>
      <b/>
      <sz val="14"/>
      <color theme="1"/>
      <name val="Calibri"/>
      <family val="2"/>
      <scheme val="minor"/>
    </font>
    <font>
      <b/>
      <sz val="14"/>
      <name val="Calibri"/>
      <family val="2"/>
      <scheme val="minor"/>
    </font>
    <font>
      <sz val="14"/>
      <color theme="1"/>
      <name val="Calibri"/>
      <family val="2"/>
      <scheme val="minor"/>
    </font>
    <font>
      <b/>
      <sz val="10"/>
      <name val="Calibri (Body)_x0000_"/>
    </font>
    <font>
      <sz val="10"/>
      <color theme="1"/>
      <name val="Calibri (Body)_x0000_"/>
    </font>
    <font>
      <b/>
      <sz val="10"/>
      <color theme="1"/>
      <name val="Calibri (Body)_x0000_"/>
    </font>
    <font>
      <b/>
      <sz val="20"/>
      <name val="Calibri"/>
      <family val="2"/>
      <scheme val="minor"/>
    </font>
    <font>
      <b/>
      <sz val="20"/>
      <color theme="1"/>
      <name val="Calibri"/>
      <family val="2"/>
      <scheme val="minor"/>
    </font>
    <font>
      <sz val="20"/>
      <color theme="1"/>
      <name val="Calibri"/>
      <family val="2"/>
      <scheme val="minor"/>
    </font>
    <font>
      <b/>
      <sz val="14"/>
      <color rgb="FFFFFFFF"/>
      <name val="Calibri"/>
      <family val="2"/>
      <scheme val="minor"/>
    </font>
    <font>
      <b/>
      <sz val="18"/>
      <color theme="1"/>
      <name val="Calibri (Body)"/>
    </font>
    <font>
      <b/>
      <sz val="18"/>
      <name val="Calibri (Body)"/>
    </font>
    <font>
      <b/>
      <sz val="18"/>
      <name val="Calibri (Body)_x0000_"/>
    </font>
    <font>
      <i/>
      <u/>
      <sz val="10"/>
      <color theme="10"/>
      <name val="Calibri"/>
      <family val="2"/>
      <scheme val="minor"/>
    </font>
    <font>
      <b/>
      <sz val="11"/>
      <color theme="0"/>
      <name val="Calibri"/>
      <family val="2"/>
      <scheme val="minor"/>
    </font>
  </fonts>
  <fills count="1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theme="1" tint="0.499984740745262"/>
        <bgColor indexed="64"/>
      </patternFill>
    </fill>
    <fill>
      <patternFill patternType="solid">
        <fgColor rgb="FF00B0F0"/>
        <bgColor indexed="64"/>
      </patternFill>
    </fill>
    <fill>
      <patternFill patternType="solid">
        <fgColor rgb="FF00B050"/>
        <bgColor indexed="64"/>
      </patternFill>
    </fill>
    <fill>
      <patternFill patternType="solid">
        <fgColor rgb="FF7030A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C99FF"/>
        <bgColor indexed="64"/>
      </patternFill>
    </fill>
    <fill>
      <patternFill patternType="solid">
        <fgColor theme="0" tint="-0.34998626667073579"/>
        <bgColor indexed="64"/>
      </patternFill>
    </fill>
    <fill>
      <patternFill patternType="solid">
        <fgColor rgb="FFE2EFDA"/>
        <bgColor indexed="64"/>
      </patternFill>
    </fill>
    <fill>
      <patternFill patternType="solid">
        <fgColor rgb="FFFFFFFF"/>
        <bgColor indexed="64"/>
      </patternFill>
    </fill>
    <fill>
      <patternFill patternType="solid">
        <fgColor rgb="FF000000"/>
        <bgColor indexed="64"/>
      </patternFill>
    </fill>
    <fill>
      <patternFill patternType="solid">
        <fgColor rgb="FFFF0000"/>
        <bgColor indexed="64"/>
      </patternFill>
    </fill>
    <fill>
      <patternFill patternType="solid">
        <fgColor rgb="FFFFFF00"/>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right style="thin">
        <color auto="1"/>
      </right>
      <top style="thin">
        <color auto="1"/>
      </top>
      <bottom/>
      <diagonal/>
    </border>
    <border>
      <left/>
      <right/>
      <top style="thin">
        <color indexed="64"/>
      </top>
      <bottom/>
      <diagonal/>
    </border>
    <border>
      <left/>
      <right style="thin">
        <color auto="1"/>
      </right>
      <top/>
      <bottom style="thin">
        <color auto="1"/>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auto="1"/>
      </left>
      <right/>
      <top style="medium">
        <color auto="1"/>
      </top>
      <bottom style="thin">
        <color auto="1"/>
      </bottom>
      <diagonal/>
    </border>
    <border>
      <left style="medium">
        <color indexed="64"/>
      </left>
      <right/>
      <top style="thin">
        <color auto="1"/>
      </top>
      <bottom style="medium">
        <color auto="1"/>
      </bottom>
      <diagonal/>
    </border>
    <border>
      <left/>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auto="1"/>
      </left>
      <right style="medium">
        <color auto="1"/>
      </right>
      <top style="thin">
        <color auto="1"/>
      </top>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right style="thin">
        <color rgb="FF000000"/>
      </right>
      <top style="thin">
        <color auto="1"/>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auto="1"/>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bottom/>
      <diagonal/>
    </border>
    <border>
      <left style="thin">
        <color rgb="FF000000"/>
      </left>
      <right/>
      <top style="thin">
        <color auto="1"/>
      </top>
      <bottom style="thin">
        <color auto="1"/>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bottom style="thin">
        <color auto="1"/>
      </bottom>
      <diagonal/>
    </border>
    <border>
      <left style="thin">
        <color theme="1"/>
      </left>
      <right style="thin">
        <color theme="1"/>
      </right>
      <top/>
      <bottom style="thin">
        <color theme="1"/>
      </bottom>
      <diagonal/>
    </border>
  </borders>
  <cellStyleXfs count="3">
    <xf numFmtId="0" fontId="0" fillId="0" borderId="0"/>
    <xf numFmtId="9" fontId="2" fillId="0" borderId="0" applyFont="0" applyFill="0" applyBorder="0" applyAlignment="0" applyProtection="0"/>
    <xf numFmtId="0" fontId="21" fillId="0" borderId="0" applyNumberFormat="0" applyFill="0" applyBorder="0" applyAlignment="0" applyProtection="0"/>
  </cellStyleXfs>
  <cellXfs count="812">
    <xf numFmtId="0" fontId="0" fillId="0" borderId="0" xfId="0"/>
    <xf numFmtId="49" fontId="4" fillId="2" borderId="1" xfId="0" applyNumberFormat="1" applyFont="1" applyFill="1" applyBorder="1" applyAlignment="1" applyProtection="1">
      <alignment horizontal="center" vertical="top" wrapText="1"/>
      <protection locked="0"/>
    </xf>
    <xf numFmtId="49" fontId="6" fillId="2" borderId="5" xfId="0" applyNumberFormat="1" applyFont="1" applyFill="1" applyBorder="1" applyAlignment="1" applyProtection="1">
      <alignment vertical="top" wrapText="1"/>
      <protection locked="0"/>
    </xf>
    <xf numFmtId="49" fontId="3" fillId="2" borderId="1" xfId="0" applyNumberFormat="1" applyFont="1" applyFill="1" applyBorder="1" applyAlignment="1" applyProtection="1">
      <alignment horizontal="center" vertical="top" wrapText="1"/>
      <protection locked="0"/>
    </xf>
    <xf numFmtId="49" fontId="6" fillId="2" borderId="2" xfId="0" applyNumberFormat="1" applyFont="1" applyFill="1" applyBorder="1" applyAlignment="1" applyProtection="1">
      <alignment vertical="top" wrapText="1"/>
      <protection locked="0"/>
    </xf>
    <xf numFmtId="0" fontId="6" fillId="2" borderId="1" xfId="0" applyFont="1" applyFill="1" applyBorder="1" applyAlignment="1" applyProtection="1">
      <alignment vertical="top" wrapText="1"/>
      <protection locked="0"/>
    </xf>
    <xf numFmtId="49" fontId="6" fillId="2" borderId="1" xfId="0" applyNumberFormat="1" applyFont="1" applyFill="1" applyBorder="1" applyAlignment="1" applyProtection="1">
      <alignment vertical="top" wrapText="1"/>
      <protection locked="0"/>
    </xf>
    <xf numFmtId="0" fontId="5" fillId="2" borderId="1" xfId="0" applyFont="1" applyFill="1" applyBorder="1" applyAlignment="1" applyProtection="1">
      <alignment vertical="top" wrapText="1"/>
      <protection locked="0"/>
    </xf>
    <xf numFmtId="0" fontId="3" fillId="2" borderId="3" xfId="0" applyFont="1" applyFill="1" applyBorder="1" applyAlignment="1" applyProtection="1">
      <alignment horizontal="center" vertical="top" wrapText="1"/>
      <protection locked="0"/>
    </xf>
    <xf numFmtId="0" fontId="5" fillId="2" borderId="3" xfId="0" applyFont="1" applyFill="1" applyBorder="1" applyAlignment="1" applyProtection="1">
      <alignment vertical="top" wrapText="1"/>
      <protection locked="0"/>
    </xf>
    <xf numFmtId="0" fontId="5" fillId="2" borderId="10" xfId="0" applyFont="1" applyFill="1" applyBorder="1" applyAlignment="1" applyProtection="1">
      <alignment vertical="top" wrapText="1"/>
      <protection locked="0"/>
    </xf>
    <xf numFmtId="49" fontId="3" fillId="2" borderId="1" xfId="0" applyNumberFormat="1" applyFont="1" applyFill="1" applyBorder="1" applyAlignment="1" applyProtection="1">
      <alignment horizontal="center" vertical="top"/>
      <protection locked="0"/>
    </xf>
    <xf numFmtId="0" fontId="6" fillId="2" borderId="1" xfId="0" applyFont="1" applyFill="1" applyBorder="1" applyAlignment="1" applyProtection="1">
      <alignment horizontal="center" vertical="top"/>
      <protection locked="0"/>
    </xf>
    <xf numFmtId="0" fontId="6" fillId="2" borderId="1" xfId="0" applyFont="1" applyFill="1" applyBorder="1" applyAlignment="1" applyProtection="1">
      <alignment vertical="center"/>
      <protection locked="0"/>
    </xf>
    <xf numFmtId="0" fontId="6" fillId="2" borderId="9" xfId="0" applyFont="1" applyFill="1" applyBorder="1" applyAlignment="1" applyProtection="1">
      <alignment vertical="center"/>
      <protection locked="0"/>
    </xf>
    <xf numFmtId="0" fontId="6" fillId="2" borderId="1" xfId="0" applyFont="1" applyFill="1" applyBorder="1" applyAlignment="1" applyProtection="1">
      <alignment vertical="top"/>
      <protection locked="0"/>
    </xf>
    <xf numFmtId="0" fontId="6" fillId="3" borderId="0" xfId="0" applyFont="1" applyFill="1" applyAlignment="1">
      <alignment vertical="top" wrapText="1"/>
    </xf>
    <xf numFmtId="0" fontId="6" fillId="3" borderId="2" xfId="0" applyFont="1" applyFill="1" applyBorder="1" applyAlignment="1">
      <alignment vertical="top" wrapText="1"/>
    </xf>
    <xf numFmtId="0" fontId="6" fillId="3" borderId="1" xfId="0" applyFont="1" applyFill="1" applyBorder="1" applyAlignment="1">
      <alignment vertical="top" wrapText="1"/>
    </xf>
    <xf numFmtId="0" fontId="3" fillId="3" borderId="0" xfId="0" applyFont="1" applyFill="1" applyAlignment="1">
      <alignment vertical="top" wrapText="1"/>
    </xf>
    <xf numFmtId="0" fontId="0" fillId="3" borderId="0" xfId="0" applyFill="1"/>
    <xf numFmtId="0" fontId="33" fillId="0" borderId="0" xfId="0" applyFont="1" applyAlignment="1">
      <alignment horizontal="center"/>
    </xf>
    <xf numFmtId="0" fontId="0" fillId="0" borderId="0" xfId="0" applyAlignment="1">
      <alignment vertical="top" wrapText="1"/>
    </xf>
    <xf numFmtId="0" fontId="0" fillId="0" borderId="0" xfId="0" applyAlignment="1">
      <alignment vertical="top"/>
    </xf>
    <xf numFmtId="0" fontId="28" fillId="9" borderId="0" xfId="0" applyFont="1" applyFill="1" applyAlignment="1">
      <alignment horizontal="center"/>
    </xf>
    <xf numFmtId="0" fontId="37" fillId="0" borderId="0" xfId="0" applyFont="1" applyAlignment="1">
      <alignment horizontal="center"/>
    </xf>
    <xf numFmtId="0" fontId="39" fillId="0" borderId="0" xfId="0" applyFont="1"/>
    <xf numFmtId="0" fontId="28" fillId="0" borderId="0" xfId="0" applyFont="1" applyAlignment="1">
      <alignment horizontal="center"/>
    </xf>
    <xf numFmtId="0" fontId="0" fillId="0" borderId="0" xfId="0" applyAlignment="1">
      <alignment horizontal="center"/>
    </xf>
    <xf numFmtId="0" fontId="35" fillId="0" borderId="0" xfId="0" applyFont="1" applyAlignment="1">
      <alignment horizontal="center" wrapText="1"/>
    </xf>
    <xf numFmtId="0" fontId="41" fillId="3" borderId="0" xfId="0" applyFont="1" applyFill="1" applyAlignment="1">
      <alignment vertical="top" wrapText="1"/>
    </xf>
    <xf numFmtId="0" fontId="38" fillId="0" borderId="0" xfId="0" applyFont="1" applyAlignment="1">
      <alignment horizontal="center" vertical="center" wrapText="1"/>
    </xf>
    <xf numFmtId="49" fontId="4" fillId="2" borderId="1" xfId="0" applyNumberFormat="1" applyFont="1" applyFill="1" applyBorder="1" applyAlignment="1" applyProtection="1">
      <alignment horizontal="center" vertical="top"/>
      <protection locked="0"/>
    </xf>
    <xf numFmtId="0" fontId="4" fillId="2" borderId="1" xfId="0" applyFont="1" applyFill="1" applyBorder="1" applyAlignment="1" applyProtection="1">
      <alignment horizontal="center" vertical="top" wrapText="1"/>
      <protection locked="0"/>
    </xf>
    <xf numFmtId="0" fontId="35" fillId="3" borderId="0" xfId="0" applyFont="1" applyFill="1" applyAlignment="1">
      <alignment horizontal="center" wrapText="1"/>
    </xf>
    <xf numFmtId="0" fontId="0" fillId="0" borderId="0" xfId="0" applyAlignment="1">
      <alignment horizontal="left" vertical="top" wrapText="1"/>
    </xf>
    <xf numFmtId="9" fontId="6" fillId="2" borderId="1" xfId="1" applyFont="1" applyFill="1" applyBorder="1" applyAlignment="1" applyProtection="1">
      <alignment vertical="top"/>
      <protection locked="0"/>
    </xf>
    <xf numFmtId="0" fontId="6" fillId="11" borderId="55" xfId="0" applyFont="1" applyFill="1" applyBorder="1" applyAlignment="1" applyProtection="1">
      <alignment vertical="top"/>
      <protection locked="0"/>
    </xf>
    <xf numFmtId="9" fontId="6" fillId="11" borderId="55" xfId="1" applyFont="1" applyFill="1" applyBorder="1" applyAlignment="1" applyProtection="1">
      <alignment vertical="top"/>
      <protection locked="0"/>
    </xf>
    <xf numFmtId="0" fontId="3" fillId="11" borderId="73" xfId="0" applyFont="1" applyFill="1" applyBorder="1" applyAlignment="1" applyProtection="1">
      <alignment vertical="top"/>
      <protection locked="0"/>
    </xf>
    <xf numFmtId="9" fontId="3" fillId="11" borderId="73" xfId="1" applyFont="1" applyFill="1" applyBorder="1" applyAlignment="1" applyProtection="1">
      <alignment vertical="top"/>
      <protection locked="0"/>
    </xf>
    <xf numFmtId="0" fontId="3" fillId="2" borderId="43" xfId="0" applyFont="1" applyFill="1" applyBorder="1" applyAlignment="1" applyProtection="1">
      <alignment vertical="top" wrapText="1"/>
      <protection locked="0"/>
    </xf>
    <xf numFmtId="0" fontId="4" fillId="3" borderId="0" xfId="0" applyFont="1" applyFill="1" applyAlignment="1">
      <alignment horizontal="center" vertical="top" wrapText="1"/>
    </xf>
    <xf numFmtId="0" fontId="4" fillId="3" borderId="0" xfId="0" applyFont="1" applyFill="1" applyAlignment="1">
      <alignment vertical="top" wrapText="1"/>
    </xf>
    <xf numFmtId="0" fontId="23" fillId="4" borderId="1" xfId="0" applyFont="1" applyFill="1" applyBorder="1" applyAlignment="1">
      <alignment vertical="top" wrapText="1"/>
    </xf>
    <xf numFmtId="0" fontId="3" fillId="2" borderId="1" xfId="0" applyFont="1" applyFill="1" applyBorder="1" applyAlignment="1" applyProtection="1">
      <alignment horizontal="center" vertical="top"/>
      <protection locked="0"/>
    </xf>
    <xf numFmtId="0" fontId="25" fillId="0" borderId="0" xfId="0" applyFont="1" applyAlignment="1">
      <alignment horizontal="left" vertical="top" wrapText="1"/>
    </xf>
    <xf numFmtId="0" fontId="3" fillId="3" borderId="0" xfId="0" applyFont="1" applyFill="1" applyAlignment="1">
      <alignment horizontal="left" vertical="top" wrapText="1"/>
    </xf>
    <xf numFmtId="0" fontId="6" fillId="3" borderId="1" xfId="0" applyFont="1" applyFill="1" applyBorder="1" applyAlignment="1">
      <alignment horizontal="center" vertical="top" wrapText="1"/>
    </xf>
    <xf numFmtId="0" fontId="6" fillId="3" borderId="70" xfId="0" applyFont="1" applyFill="1" applyBorder="1" applyAlignment="1">
      <alignment vertical="top" wrapText="1"/>
    </xf>
    <xf numFmtId="0" fontId="6" fillId="3" borderId="71" xfId="0" applyFont="1" applyFill="1" applyBorder="1" applyAlignment="1">
      <alignment vertical="top" wrapText="1"/>
    </xf>
    <xf numFmtId="0" fontId="23" fillId="4" borderId="1" xfId="0" applyFont="1" applyFill="1" applyBorder="1" applyAlignment="1">
      <alignment horizontal="center" vertical="top" wrapText="1"/>
    </xf>
    <xf numFmtId="0" fontId="6" fillId="3" borderId="6" xfId="0" applyFont="1" applyFill="1" applyBorder="1" applyAlignment="1">
      <alignment vertical="top" wrapText="1"/>
    </xf>
    <xf numFmtId="0" fontId="33" fillId="3" borderId="0" xfId="0" applyFont="1" applyFill="1" applyAlignment="1">
      <alignment vertical="top" wrapText="1"/>
    </xf>
    <xf numFmtId="0" fontId="3" fillId="2" borderId="52" xfId="0" applyFont="1" applyFill="1" applyBorder="1" applyAlignment="1" applyProtection="1">
      <alignment vertical="top"/>
      <protection locked="0"/>
    </xf>
    <xf numFmtId="9" fontId="3" fillId="2" borderId="52" xfId="1" applyFont="1" applyFill="1" applyBorder="1" applyAlignment="1" applyProtection="1">
      <alignment vertical="top"/>
      <protection locked="0"/>
    </xf>
    <xf numFmtId="0" fontId="6" fillId="3" borderId="1" xfId="0" applyFont="1" applyFill="1" applyBorder="1" applyAlignment="1">
      <alignment horizontal="center" vertical="top" wrapText="1"/>
    </xf>
    <xf numFmtId="0" fontId="17" fillId="0" borderId="0" xfId="0" applyFont="1" applyAlignment="1">
      <alignment vertical="center" wrapText="1"/>
    </xf>
    <xf numFmtId="0" fontId="3" fillId="2" borderId="1" xfId="0" applyFont="1" applyFill="1" applyBorder="1" applyAlignment="1" applyProtection="1">
      <alignment horizontal="center" vertical="top" wrapText="1"/>
      <protection locked="0"/>
    </xf>
    <xf numFmtId="0" fontId="6" fillId="2" borderId="1" xfId="0" applyFont="1" applyFill="1" applyBorder="1" applyAlignment="1" applyProtection="1">
      <alignment horizontal="center" vertical="top" wrapText="1"/>
      <protection locked="0"/>
    </xf>
    <xf numFmtId="0" fontId="6" fillId="2" borderId="5" xfId="0" applyFont="1" applyFill="1" applyBorder="1" applyAlignment="1" applyProtection="1">
      <alignment vertical="top" wrapText="1"/>
      <protection locked="0"/>
    </xf>
    <xf numFmtId="0" fontId="6" fillId="2" borderId="2" xfId="0" applyFont="1" applyFill="1" applyBorder="1" applyAlignment="1" applyProtection="1">
      <alignment vertical="top" wrapText="1"/>
      <protection locked="0"/>
    </xf>
    <xf numFmtId="0" fontId="2" fillId="0" borderId="0" xfId="0" applyFont="1" applyAlignment="1">
      <alignment horizontal="justify" vertical="center"/>
    </xf>
    <xf numFmtId="0" fontId="0" fillId="0" borderId="0" xfId="0" applyFont="1" applyAlignment="1">
      <alignment horizontal="justify" vertical="center"/>
    </xf>
    <xf numFmtId="0" fontId="29" fillId="0" borderId="0" xfId="0" applyFont="1" applyAlignment="1">
      <alignment horizontal="justify"/>
    </xf>
    <xf numFmtId="0" fontId="6" fillId="0" borderId="0" xfId="0" applyFont="1" applyAlignment="1" applyProtection="1">
      <alignment vertical="top" wrapText="1"/>
    </xf>
    <xf numFmtId="0" fontId="15" fillId="0" borderId="0" xfId="0" applyFont="1" applyAlignment="1" applyProtection="1">
      <alignment horizontal="center" vertical="top" wrapText="1"/>
    </xf>
    <xf numFmtId="0" fontId="6" fillId="3" borderId="0" xfId="0" applyFont="1" applyFill="1" applyAlignment="1" applyProtection="1">
      <alignment vertical="top" wrapText="1"/>
    </xf>
    <xf numFmtId="0" fontId="22" fillId="0" borderId="0" xfId="0" applyFont="1" applyAlignment="1" applyProtection="1">
      <alignment horizontal="center" vertical="top" wrapText="1"/>
    </xf>
    <xf numFmtId="0" fontId="25" fillId="0" borderId="0" xfId="0" quotePrefix="1" applyFont="1" applyAlignment="1" applyProtection="1">
      <alignment horizontal="right" vertical="top" wrapText="1"/>
    </xf>
    <xf numFmtId="0" fontId="25" fillId="0" borderId="0" xfId="0" applyFont="1" applyAlignment="1" applyProtection="1">
      <alignment vertical="top" wrapText="1"/>
    </xf>
    <xf numFmtId="0" fontId="31" fillId="0" borderId="0" xfId="0" applyFont="1" applyAlignment="1" applyProtection="1">
      <alignment horizontal="center" vertical="top" wrapText="1"/>
    </xf>
    <xf numFmtId="0" fontId="37" fillId="0" borderId="0" xfId="0" applyFont="1" applyAlignment="1" applyProtection="1">
      <alignment horizontal="center" vertical="top" wrapText="1"/>
    </xf>
    <xf numFmtId="0" fontId="23" fillId="4" borderId="1" xfId="0" applyFont="1" applyFill="1" applyBorder="1" applyAlignment="1" applyProtection="1">
      <alignment vertical="top" wrapText="1"/>
    </xf>
    <xf numFmtId="0" fontId="25" fillId="3" borderId="0" xfId="0" applyFont="1" applyFill="1" applyAlignment="1" applyProtection="1">
      <alignment vertical="top" wrapText="1"/>
    </xf>
    <xf numFmtId="0" fontId="25" fillId="3" borderId="0" xfId="0" applyFont="1" applyFill="1" applyAlignment="1" applyProtection="1">
      <alignment horizontal="left" vertical="top" wrapText="1"/>
    </xf>
    <xf numFmtId="0" fontId="25" fillId="3" borderId="4" xfId="0" quotePrefix="1" applyFont="1" applyFill="1" applyBorder="1" applyAlignment="1" applyProtection="1">
      <alignment vertical="top" wrapText="1"/>
    </xf>
    <xf numFmtId="0" fontId="25" fillId="3" borderId="0" xfId="0" quotePrefix="1" applyFont="1" applyFill="1" applyAlignment="1" applyProtection="1">
      <alignment vertical="top" wrapText="1"/>
    </xf>
    <xf numFmtId="0" fontId="25" fillId="3" borderId="0" xfId="0" quotePrefix="1" applyFont="1" applyFill="1" applyBorder="1" applyAlignment="1" applyProtection="1">
      <alignment horizontal="left" vertical="top" wrapText="1"/>
    </xf>
    <xf numFmtId="0" fontId="25" fillId="3" borderId="0" xfId="0" quotePrefix="1" applyFont="1" applyFill="1" applyAlignment="1" applyProtection="1">
      <alignment horizontal="left" vertical="top" wrapText="1"/>
    </xf>
    <xf numFmtId="0" fontId="6" fillId="3" borderId="0" xfId="0" applyFont="1" applyFill="1" applyBorder="1" applyAlignment="1" applyProtection="1">
      <alignment vertical="top" wrapText="1"/>
    </xf>
    <xf numFmtId="0" fontId="6" fillId="3" borderId="0" xfId="0" applyFont="1" applyFill="1" applyBorder="1" applyAlignment="1" applyProtection="1">
      <alignment horizontal="center" vertical="top" wrapText="1"/>
    </xf>
    <xf numFmtId="0" fontId="6" fillId="3" borderId="50" xfId="0" applyFont="1" applyFill="1" applyBorder="1" applyAlignment="1" applyProtection="1">
      <alignment vertical="top" wrapText="1"/>
    </xf>
    <xf numFmtId="0" fontId="6" fillId="3" borderId="5" xfId="0" applyFont="1" applyFill="1" applyBorder="1" applyAlignment="1" applyProtection="1">
      <alignment vertical="top" wrapText="1"/>
    </xf>
    <xf numFmtId="0" fontId="6" fillId="3" borderId="2" xfId="0" applyFont="1" applyFill="1" applyBorder="1" applyAlignment="1" applyProtection="1">
      <alignment vertical="top" wrapText="1"/>
    </xf>
    <xf numFmtId="0" fontId="3" fillId="3" borderId="0" xfId="0" applyFont="1" applyFill="1" applyAlignment="1" applyProtection="1">
      <alignment vertical="top" wrapText="1"/>
    </xf>
    <xf numFmtId="1" fontId="6" fillId="3" borderId="0" xfId="0" applyNumberFormat="1" applyFont="1" applyFill="1" applyAlignment="1" applyProtection="1">
      <alignment vertical="top" wrapText="1"/>
    </xf>
    <xf numFmtId="0" fontId="6" fillId="3" borderId="2" xfId="0" applyFont="1" applyFill="1" applyBorder="1" applyAlignment="1" applyProtection="1">
      <alignment horizontal="left" vertical="top" wrapText="1"/>
    </xf>
    <xf numFmtId="0" fontId="3" fillId="3" borderId="0" xfId="0" applyFont="1" applyFill="1" applyAlignment="1" applyProtection="1">
      <alignment horizontal="left" vertical="top" wrapText="1"/>
    </xf>
    <xf numFmtId="0" fontId="3" fillId="3" borderId="0" xfId="0" applyFont="1" applyFill="1" applyAlignment="1" applyProtection="1">
      <alignment horizontal="center" vertical="top" wrapText="1"/>
    </xf>
    <xf numFmtId="0" fontId="6" fillId="0" borderId="60" xfId="0" applyFont="1" applyBorder="1" applyAlignment="1" applyProtection="1">
      <alignment vertical="top" wrapText="1"/>
    </xf>
    <xf numFmtId="0" fontId="6" fillId="0" borderId="5" xfId="0" applyFont="1" applyBorder="1" applyAlignment="1" applyProtection="1">
      <alignment vertical="top" wrapText="1"/>
    </xf>
    <xf numFmtId="0" fontId="6" fillId="0" borderId="2" xfId="0" applyFont="1" applyBorder="1" applyAlignment="1" applyProtection="1">
      <alignment vertical="top" wrapText="1"/>
    </xf>
    <xf numFmtId="0" fontId="6" fillId="3" borderId="5" xfId="0" applyFont="1" applyFill="1" applyBorder="1" applyAlignment="1" applyProtection="1">
      <alignment horizontal="left" vertical="top" wrapText="1"/>
    </xf>
    <xf numFmtId="0" fontId="6" fillId="3" borderId="0" xfId="0" applyFont="1" applyFill="1" applyAlignment="1" applyProtection="1">
      <alignment vertical="top"/>
    </xf>
    <xf numFmtId="0" fontId="41" fillId="0" borderId="0" xfId="0" applyFont="1" applyAlignment="1" applyProtection="1">
      <alignment vertical="top" wrapText="1"/>
    </xf>
    <xf numFmtId="0" fontId="41" fillId="3" borderId="0" xfId="0" applyFont="1" applyFill="1" applyAlignment="1" applyProtection="1">
      <alignment vertical="top" wrapText="1"/>
    </xf>
    <xf numFmtId="0" fontId="23" fillId="4" borderId="1" xfId="0" applyFont="1" applyFill="1" applyBorder="1" applyAlignment="1" applyProtection="1">
      <alignment horizontal="center" vertical="top" wrapText="1"/>
    </xf>
    <xf numFmtId="0" fontId="6" fillId="3" borderId="1" xfId="0" applyFont="1" applyFill="1" applyBorder="1" applyAlignment="1" applyProtection="1">
      <alignment vertical="top" wrapText="1"/>
    </xf>
    <xf numFmtId="0" fontId="6" fillId="3" borderId="1" xfId="0" applyFont="1" applyFill="1" applyBorder="1" applyAlignment="1" applyProtection="1">
      <alignment horizontal="center" vertical="top" wrapText="1"/>
    </xf>
    <xf numFmtId="0" fontId="42" fillId="3" borderId="0" xfId="0" applyFont="1" applyFill="1" applyAlignment="1" applyProtection="1">
      <alignment vertical="top" wrapText="1"/>
    </xf>
    <xf numFmtId="0" fontId="6" fillId="3" borderId="70" xfId="0" applyFont="1" applyFill="1" applyBorder="1" applyAlignment="1" applyProtection="1">
      <alignment vertical="top" wrapText="1"/>
    </xf>
    <xf numFmtId="0" fontId="6" fillId="3" borderId="71" xfId="0" applyFont="1" applyFill="1" applyBorder="1" applyAlignment="1" applyProtection="1">
      <alignment vertical="top" wrapText="1"/>
    </xf>
    <xf numFmtId="0" fontId="6" fillId="3" borderId="6" xfId="0" applyFont="1" applyFill="1" applyBorder="1" applyAlignment="1" applyProtection="1">
      <alignment horizontal="left" vertical="top" wrapText="1"/>
    </xf>
    <xf numFmtId="0" fontId="6" fillId="3" borderId="9" xfId="0" applyFont="1" applyFill="1" applyBorder="1" applyAlignment="1" applyProtection="1">
      <alignment vertical="top" wrapText="1"/>
    </xf>
    <xf numFmtId="1" fontId="41" fillId="3" borderId="0" xfId="0" applyNumberFormat="1" applyFont="1" applyFill="1" applyAlignment="1" applyProtection="1">
      <alignment vertical="top" wrapText="1"/>
    </xf>
    <xf numFmtId="0" fontId="5" fillId="3" borderId="4" xfId="0" applyFont="1" applyFill="1" applyBorder="1" applyAlignment="1" applyProtection="1">
      <alignment horizontal="center" vertical="top" wrapText="1"/>
    </xf>
    <xf numFmtId="0" fontId="5" fillId="3" borderId="0" xfId="0" applyFont="1" applyFill="1" applyAlignment="1" applyProtection="1">
      <alignment horizontal="center" vertical="top" wrapText="1"/>
    </xf>
    <xf numFmtId="0" fontId="5" fillId="3" borderId="50" xfId="0" applyFont="1" applyFill="1" applyBorder="1" applyAlignment="1" applyProtection="1">
      <alignment horizontal="center" vertical="top" wrapText="1"/>
    </xf>
    <xf numFmtId="0" fontId="4" fillId="3" borderId="0" xfId="0" applyFont="1" applyFill="1" applyAlignment="1" applyProtection="1">
      <alignment horizontal="center" vertical="top" wrapText="1"/>
    </xf>
    <xf numFmtId="0" fontId="4" fillId="3" borderId="0" xfId="0" applyFont="1" applyFill="1" applyAlignment="1" applyProtection="1">
      <alignment vertical="top" wrapText="1"/>
    </xf>
    <xf numFmtId="0" fontId="41" fillId="3" borderId="9" xfId="0" applyFont="1" applyFill="1" applyBorder="1" applyAlignment="1" applyProtection="1">
      <alignment vertical="top" wrapText="1"/>
    </xf>
    <xf numFmtId="0" fontId="14" fillId="3" borderId="0" xfId="0" applyFont="1" applyFill="1" applyAlignment="1" applyProtection="1">
      <alignment vertical="top" wrapText="1"/>
    </xf>
    <xf numFmtId="0" fontId="0" fillId="0" borderId="0" xfId="0" applyAlignment="1" applyProtection="1">
      <alignment vertical="top"/>
    </xf>
    <xf numFmtId="0" fontId="3" fillId="3" borderId="1" xfId="0" applyFont="1" applyFill="1" applyBorder="1" applyAlignment="1" applyProtection="1">
      <alignment horizontal="center" vertical="top"/>
    </xf>
    <xf numFmtId="0" fontId="3" fillId="3" borderId="0" xfId="0" applyFont="1" applyFill="1" applyAlignment="1" applyProtection="1">
      <alignment horizontal="left" vertical="top"/>
    </xf>
    <xf numFmtId="9" fontId="6" fillId="3" borderId="0" xfId="1" applyFont="1" applyFill="1" applyAlignment="1" applyProtection="1">
      <alignment vertical="top"/>
    </xf>
    <xf numFmtId="0" fontId="6" fillId="0" borderId="0" xfId="0" applyFont="1" applyAlignment="1" applyProtection="1">
      <alignment vertical="top"/>
    </xf>
    <xf numFmtId="0" fontId="3" fillId="3" borderId="55" xfId="0" applyFont="1" applyFill="1" applyBorder="1" applyAlignment="1" applyProtection="1">
      <alignment horizontal="center" vertical="top"/>
    </xf>
    <xf numFmtId="0" fontId="43" fillId="3" borderId="0" xfId="0" applyFont="1" applyFill="1" applyAlignment="1" applyProtection="1">
      <alignment horizontal="center" vertical="center" wrapText="1"/>
    </xf>
    <xf numFmtId="0" fontId="6" fillId="3" borderId="0" xfId="0" applyFont="1" applyFill="1" applyAlignment="1" applyProtection="1">
      <alignment horizontal="center" vertical="top" wrapText="1"/>
    </xf>
    <xf numFmtId="0" fontId="6" fillId="0" borderId="0" xfId="0" applyFont="1" applyFill="1" applyAlignment="1" applyProtection="1">
      <alignment vertical="top" wrapText="1"/>
    </xf>
    <xf numFmtId="9" fontId="6" fillId="3" borderId="0" xfId="1" applyFont="1" applyFill="1" applyBorder="1" applyAlignment="1" applyProtection="1">
      <alignment horizontal="center" vertical="top" wrapText="1"/>
    </xf>
    <xf numFmtId="0" fontId="6" fillId="3" borderId="5" xfId="0" applyFont="1" applyFill="1" applyBorder="1" applyAlignment="1" applyProtection="1">
      <alignment vertical="center" wrapText="1"/>
    </xf>
    <xf numFmtId="14" fontId="6" fillId="3" borderId="14" xfId="0" applyNumberFormat="1" applyFont="1" applyFill="1" applyBorder="1" applyAlignment="1" applyProtection="1">
      <alignment vertical="center" wrapText="1"/>
    </xf>
    <xf numFmtId="14" fontId="6" fillId="3" borderId="13" xfId="0" applyNumberFormat="1" applyFont="1" applyFill="1" applyBorder="1" applyAlignment="1" applyProtection="1">
      <alignment vertical="center" wrapText="1"/>
    </xf>
    <xf numFmtId="9" fontId="6" fillId="3" borderId="1" xfId="1" applyFont="1" applyFill="1" applyBorder="1" applyAlignment="1" applyProtection="1">
      <alignment vertical="top" wrapText="1"/>
    </xf>
    <xf numFmtId="1" fontId="6" fillId="3" borderId="1" xfId="0" applyNumberFormat="1" applyFont="1" applyFill="1" applyBorder="1" applyAlignment="1" applyProtection="1">
      <alignment horizontal="center" vertical="top" wrapText="1"/>
    </xf>
    <xf numFmtId="9" fontId="6" fillId="3" borderId="1" xfId="1" applyFont="1" applyFill="1" applyBorder="1" applyAlignment="1" applyProtection="1">
      <alignment horizontal="center" vertical="top" wrapText="1"/>
    </xf>
    <xf numFmtId="9" fontId="6" fillId="3" borderId="1" xfId="1" applyFont="1" applyFill="1" applyBorder="1" applyAlignment="1" applyProtection="1">
      <alignment horizontal="right" vertical="top" wrapText="1"/>
    </xf>
    <xf numFmtId="0" fontId="23" fillId="4" borderId="1" xfId="0" applyNumberFormat="1" applyFont="1" applyFill="1" applyBorder="1" applyAlignment="1" applyProtection="1">
      <alignment horizontal="center" vertical="top" wrapText="1"/>
    </xf>
    <xf numFmtId="1" fontId="23" fillId="4" borderId="1" xfId="0" applyNumberFormat="1" applyFont="1" applyFill="1" applyBorder="1" applyAlignment="1" applyProtection="1">
      <alignment horizontal="center" vertical="top" wrapText="1"/>
    </xf>
    <xf numFmtId="9" fontId="23" fillId="4" borderId="1" xfId="1" applyFont="1" applyFill="1" applyBorder="1" applyAlignment="1" applyProtection="1">
      <alignment vertical="top" wrapText="1"/>
    </xf>
    <xf numFmtId="0" fontId="23" fillId="3" borderId="5" xfId="0" applyFont="1" applyFill="1" applyBorder="1" applyAlignment="1" applyProtection="1">
      <alignment vertical="top" wrapText="1"/>
    </xf>
    <xf numFmtId="0" fontId="23" fillId="3" borderId="14" xfId="0" applyFont="1" applyFill="1" applyBorder="1" applyAlignment="1" applyProtection="1">
      <alignment horizontal="center" vertical="top" wrapText="1"/>
    </xf>
    <xf numFmtId="0" fontId="23" fillId="3" borderId="14" xfId="0" applyFont="1" applyFill="1" applyBorder="1" applyAlignment="1" applyProtection="1">
      <alignment vertical="top" wrapText="1"/>
    </xf>
    <xf numFmtId="0" fontId="6" fillId="3" borderId="14" xfId="0" applyFont="1" applyFill="1" applyBorder="1" applyAlignment="1" applyProtection="1">
      <alignment vertical="top" wrapText="1"/>
    </xf>
    <xf numFmtId="0" fontId="6" fillId="3" borderId="13" xfId="0" applyFont="1" applyFill="1" applyBorder="1" applyAlignment="1" applyProtection="1">
      <alignment vertical="top" wrapText="1"/>
    </xf>
    <xf numFmtId="0" fontId="23" fillId="3" borderId="0" xfId="0" applyFont="1" applyFill="1" applyAlignment="1" applyProtection="1">
      <alignment vertical="top" wrapText="1"/>
    </xf>
    <xf numFmtId="0" fontId="23" fillId="3" borderId="0" xfId="0" applyFont="1" applyFill="1" applyAlignment="1" applyProtection="1">
      <alignment horizontal="center" vertical="top" wrapText="1"/>
    </xf>
    <xf numFmtId="0" fontId="6" fillId="3" borderId="7" xfId="0" applyFont="1" applyFill="1" applyBorder="1" applyAlignment="1" applyProtection="1">
      <alignment horizontal="center" vertical="top" wrapText="1"/>
    </xf>
    <xf numFmtId="9" fontId="6" fillId="3" borderId="7" xfId="1" applyFont="1" applyFill="1" applyBorder="1" applyAlignment="1" applyProtection="1">
      <alignment vertical="top" wrapText="1"/>
    </xf>
    <xf numFmtId="1" fontId="6" fillId="3" borderId="7" xfId="0" applyNumberFormat="1" applyFont="1" applyFill="1" applyBorder="1" applyAlignment="1" applyProtection="1">
      <alignment horizontal="center" vertical="top" wrapText="1"/>
    </xf>
    <xf numFmtId="9" fontId="6" fillId="3" borderId="7" xfId="1" applyFont="1" applyFill="1" applyBorder="1" applyAlignment="1" applyProtection="1">
      <alignment horizontal="center" vertical="top" wrapText="1"/>
    </xf>
    <xf numFmtId="0" fontId="5" fillId="3" borderId="0" xfId="0" applyFont="1" applyFill="1" applyAlignment="1" applyProtection="1">
      <alignment vertical="top" wrapText="1"/>
    </xf>
    <xf numFmtId="49" fontId="5" fillId="3" borderId="0" xfId="0" applyNumberFormat="1" applyFont="1" applyFill="1" applyBorder="1" applyAlignment="1" applyProtection="1">
      <alignment vertical="top" wrapText="1"/>
    </xf>
    <xf numFmtId="49" fontId="5" fillId="3" borderId="0" xfId="0" applyNumberFormat="1" applyFont="1" applyFill="1" applyAlignment="1" applyProtection="1">
      <alignment horizontal="left" vertical="top" wrapText="1"/>
    </xf>
    <xf numFmtId="9" fontId="5" fillId="3" borderId="0" xfId="1" applyFont="1" applyFill="1" applyAlignment="1" applyProtection="1">
      <alignment vertical="top" wrapText="1"/>
    </xf>
    <xf numFmtId="1" fontId="5" fillId="3" borderId="0" xfId="0" applyNumberFormat="1" applyFont="1" applyFill="1" applyAlignment="1" applyProtection="1">
      <alignment horizontal="center" vertical="top" wrapText="1"/>
    </xf>
    <xf numFmtId="9" fontId="5" fillId="3" borderId="0" xfId="1" applyFont="1" applyFill="1" applyAlignment="1" applyProtection="1">
      <alignment horizontal="center" vertical="top" wrapText="1"/>
    </xf>
    <xf numFmtId="0" fontId="5" fillId="3" borderId="0" xfId="0" applyFont="1" applyFill="1" applyAlignment="1" applyProtection="1">
      <alignment vertical="top"/>
    </xf>
    <xf numFmtId="1" fontId="23" fillId="4" borderId="1" xfId="1" applyNumberFormat="1" applyFont="1" applyFill="1" applyBorder="1" applyAlignment="1" applyProtection="1">
      <alignment vertical="top" wrapText="1"/>
    </xf>
    <xf numFmtId="1" fontId="6" fillId="3" borderId="2" xfId="1" applyNumberFormat="1" applyFont="1" applyFill="1" applyBorder="1" applyAlignment="1" applyProtection="1">
      <alignment vertical="top" wrapText="1"/>
    </xf>
    <xf numFmtId="0" fontId="6" fillId="3" borderId="9" xfId="1" applyNumberFormat="1" applyFont="1" applyFill="1" applyBorder="1" applyAlignment="1" applyProtection="1">
      <alignment vertical="top" wrapText="1"/>
    </xf>
    <xf numFmtId="0" fontId="6" fillId="3" borderId="8" xfId="1" applyNumberFormat="1" applyFont="1" applyFill="1" applyBorder="1" applyAlignment="1" applyProtection="1">
      <alignment vertical="top" wrapText="1"/>
    </xf>
    <xf numFmtId="0" fontId="23" fillId="4" borderId="9" xfId="1" applyNumberFormat="1" applyFont="1" applyFill="1" applyBorder="1" applyAlignment="1" applyProtection="1">
      <alignment vertical="top" wrapText="1"/>
    </xf>
    <xf numFmtId="0" fontId="23" fillId="4" borderId="8" xfId="1" applyNumberFormat="1" applyFont="1" applyFill="1" applyBorder="1" applyAlignment="1" applyProtection="1">
      <alignment vertical="top" wrapText="1"/>
    </xf>
    <xf numFmtId="0" fontId="35" fillId="0" borderId="0" xfId="0" applyFont="1" applyAlignment="1" applyProtection="1">
      <alignment horizontal="center" vertical="top" wrapText="1"/>
    </xf>
    <xf numFmtId="0" fontId="22" fillId="4" borderId="19" xfId="0" applyFont="1" applyFill="1" applyBorder="1" applyAlignment="1" applyProtection="1">
      <alignment vertical="top" wrapText="1"/>
    </xf>
    <xf numFmtId="0" fontId="23" fillId="4" borderId="40" xfId="0" applyFont="1" applyFill="1" applyBorder="1" applyAlignment="1" applyProtection="1">
      <alignment vertical="top" wrapText="1"/>
    </xf>
    <xf numFmtId="0" fontId="23" fillId="4" borderId="20" xfId="0" applyFont="1" applyFill="1" applyBorder="1" applyAlignment="1" applyProtection="1">
      <alignment horizontal="center" vertical="top" wrapText="1"/>
    </xf>
    <xf numFmtId="0" fontId="3" fillId="3" borderId="25" xfId="0" applyFont="1" applyFill="1" applyBorder="1" applyAlignment="1" applyProtection="1">
      <alignment vertical="top" wrapText="1"/>
    </xf>
    <xf numFmtId="0" fontId="3" fillId="3" borderId="26" xfId="0" applyFont="1" applyFill="1" applyBorder="1" applyAlignment="1" applyProtection="1">
      <alignment vertical="top" wrapText="1"/>
    </xf>
    <xf numFmtId="0" fontId="3" fillId="3" borderId="29" xfId="0" applyFont="1" applyFill="1" applyBorder="1" applyAlignment="1" applyProtection="1">
      <alignment vertical="top" wrapText="1"/>
    </xf>
    <xf numFmtId="0" fontId="22" fillId="4" borderId="40" xfId="0" applyFont="1" applyFill="1" applyBorder="1" applyAlignment="1" applyProtection="1">
      <alignment vertical="top" wrapText="1"/>
    </xf>
    <xf numFmtId="0" fontId="22" fillId="4" borderId="20" xfId="0" applyFont="1" applyFill="1" applyBorder="1" applyAlignment="1" applyProtection="1">
      <alignment vertical="top" wrapText="1"/>
    </xf>
    <xf numFmtId="0" fontId="6" fillId="3" borderId="24" xfId="0" applyFont="1" applyFill="1" applyBorder="1" applyAlignment="1" applyProtection="1">
      <alignment vertical="center" wrapText="1"/>
    </xf>
    <xf numFmtId="0" fontId="3" fillId="3" borderId="32" xfId="0" applyFont="1" applyFill="1" applyBorder="1" applyAlignment="1" applyProtection="1">
      <alignment horizontal="center" vertical="center" wrapText="1"/>
    </xf>
    <xf numFmtId="0" fontId="3" fillId="3" borderId="42" xfId="0" applyFont="1" applyFill="1" applyBorder="1" applyAlignment="1" applyProtection="1">
      <alignment vertical="top" wrapText="1"/>
    </xf>
    <xf numFmtId="0" fontId="24" fillId="3" borderId="36" xfId="0" applyFont="1" applyFill="1" applyBorder="1" applyAlignment="1" applyProtection="1">
      <alignment horizontal="center" vertical="top" wrapText="1"/>
    </xf>
    <xf numFmtId="0" fontId="24" fillId="3" borderId="0" xfId="0" applyFont="1" applyFill="1" applyAlignment="1" applyProtection="1">
      <alignment vertical="top" wrapText="1"/>
    </xf>
    <xf numFmtId="0" fontId="24" fillId="3" borderId="31" xfId="0" applyFont="1" applyFill="1" applyBorder="1" applyAlignment="1" applyProtection="1">
      <alignment horizontal="center" vertical="top" wrapText="1"/>
    </xf>
    <xf numFmtId="0" fontId="23" fillId="4" borderId="40" xfId="0" applyFont="1" applyFill="1" applyBorder="1" applyAlignment="1" applyProtection="1">
      <alignment horizontal="center" vertical="top" wrapText="1"/>
    </xf>
    <xf numFmtId="0" fontId="23" fillId="4" borderId="20" xfId="0" applyFont="1" applyFill="1" applyBorder="1" applyAlignment="1" applyProtection="1">
      <alignment vertical="top" wrapText="1"/>
    </xf>
    <xf numFmtId="0" fontId="6" fillId="3" borderId="21" xfId="0" applyFont="1" applyFill="1" applyBorder="1" applyAlignment="1" applyProtection="1">
      <alignment vertical="center" wrapText="1"/>
    </xf>
    <xf numFmtId="14" fontId="6" fillId="3" borderId="22" xfId="0" applyNumberFormat="1" applyFont="1" applyFill="1" applyBorder="1" applyAlignment="1" applyProtection="1">
      <alignment vertical="center" wrapText="1"/>
    </xf>
    <xf numFmtId="0" fontId="6" fillId="3" borderId="23" xfId="0" applyFont="1" applyFill="1" applyBorder="1" applyAlignment="1" applyProtection="1">
      <alignment horizontal="center" vertical="top" wrapText="1"/>
    </xf>
    <xf numFmtId="0" fontId="6" fillId="3" borderId="42" xfId="0" applyFont="1" applyFill="1" applyBorder="1" applyAlignment="1" applyProtection="1">
      <alignment horizontal="center" vertical="top" wrapText="1"/>
    </xf>
    <xf numFmtId="9" fontId="6" fillId="3" borderId="36" xfId="1" applyFont="1" applyFill="1" applyBorder="1" applyAlignment="1" applyProtection="1">
      <alignment vertical="top" wrapText="1"/>
    </xf>
    <xf numFmtId="1" fontId="6" fillId="3" borderId="26" xfId="0" applyNumberFormat="1" applyFont="1" applyFill="1" applyBorder="1" applyAlignment="1" applyProtection="1">
      <alignment horizontal="center" vertical="top" wrapText="1"/>
    </xf>
    <xf numFmtId="9" fontId="6" fillId="3" borderId="42" xfId="1" applyFont="1" applyFill="1" applyBorder="1" applyAlignment="1" applyProtection="1">
      <alignment vertical="top" wrapText="1"/>
    </xf>
    <xf numFmtId="9" fontId="6" fillId="3" borderId="33" xfId="1" applyFont="1" applyFill="1" applyBorder="1" applyAlignment="1" applyProtection="1">
      <alignment vertical="top" wrapText="1"/>
    </xf>
    <xf numFmtId="0" fontId="6" fillId="0" borderId="23" xfId="0" applyFont="1" applyBorder="1" applyAlignment="1" applyProtection="1">
      <alignment horizontal="center" vertical="top" wrapText="1"/>
    </xf>
    <xf numFmtId="0" fontId="6" fillId="3" borderId="53" xfId="0" applyFont="1" applyFill="1" applyBorder="1" applyAlignment="1" applyProtection="1">
      <alignment horizontal="center" vertical="top" wrapText="1"/>
    </xf>
    <xf numFmtId="9" fontId="6" fillId="3" borderId="34" xfId="1" applyFont="1" applyFill="1" applyBorder="1" applyAlignment="1" applyProtection="1">
      <alignment vertical="top" wrapText="1"/>
    </xf>
    <xf numFmtId="9" fontId="6" fillId="3" borderId="23" xfId="1" applyFont="1" applyFill="1" applyBorder="1" applyAlignment="1" applyProtection="1">
      <alignment vertical="top" wrapText="1"/>
    </xf>
    <xf numFmtId="0" fontId="22" fillId="4" borderId="24" xfId="0" applyFont="1" applyFill="1" applyBorder="1" applyAlignment="1" applyProtection="1">
      <alignment horizontal="center" vertical="top" wrapText="1"/>
    </xf>
    <xf numFmtId="1" fontId="22" fillId="4" borderId="19" xfId="0" applyNumberFormat="1" applyFont="1" applyFill="1" applyBorder="1" applyAlignment="1" applyProtection="1">
      <alignment horizontal="center" vertical="top" wrapText="1"/>
    </xf>
    <xf numFmtId="9" fontId="22" fillId="4" borderId="20" xfId="1" applyFont="1" applyFill="1" applyBorder="1" applyAlignment="1" applyProtection="1">
      <alignment vertical="top" wrapText="1"/>
    </xf>
    <xf numFmtId="9" fontId="22" fillId="4" borderId="40" xfId="1" applyFont="1" applyFill="1" applyBorder="1" applyAlignment="1" applyProtection="1">
      <alignment vertical="top" wrapText="1"/>
    </xf>
    <xf numFmtId="0" fontId="9" fillId="3" borderId="0" xfId="0" applyFont="1" applyFill="1" applyAlignment="1" applyProtection="1">
      <alignment vertical="center"/>
    </xf>
    <xf numFmtId="0" fontId="6" fillId="3" borderId="0" xfId="0" applyFont="1" applyFill="1" applyAlignment="1" applyProtection="1">
      <alignment vertical="center"/>
    </xf>
    <xf numFmtId="0" fontId="6" fillId="3" borderId="2" xfId="0" applyFont="1" applyFill="1" applyBorder="1" applyAlignment="1" applyProtection="1">
      <alignment vertical="center"/>
    </xf>
    <xf numFmtId="0" fontId="6" fillId="3" borderId="6" xfId="0" applyFont="1" applyFill="1" applyBorder="1" applyAlignment="1" applyProtection="1">
      <alignment vertical="center"/>
    </xf>
    <xf numFmtId="0" fontId="6" fillId="3" borderId="12" xfId="0" applyFont="1" applyFill="1" applyBorder="1" applyAlignment="1" applyProtection="1">
      <alignment vertical="center"/>
    </xf>
    <xf numFmtId="0" fontId="6" fillId="3" borderId="11" xfId="0" applyFont="1" applyFill="1" applyBorder="1" applyAlignment="1" applyProtection="1">
      <alignment vertical="center"/>
    </xf>
    <xf numFmtId="0" fontId="6" fillId="3" borderId="5" xfId="0" applyFont="1" applyFill="1" applyBorder="1" applyAlignment="1" applyProtection="1">
      <alignment vertical="center"/>
    </xf>
    <xf numFmtId="0" fontId="6" fillId="3" borderId="14" xfId="0" applyFont="1" applyFill="1" applyBorder="1" applyAlignment="1" applyProtection="1">
      <alignment vertical="center"/>
    </xf>
    <xf numFmtId="0" fontId="6" fillId="3" borderId="13" xfId="0" applyFont="1" applyFill="1" applyBorder="1" applyAlignment="1" applyProtection="1">
      <alignment vertical="center"/>
    </xf>
    <xf numFmtId="0" fontId="6" fillId="3" borderId="50" xfId="0" applyFont="1" applyFill="1" applyBorder="1" applyAlignment="1" applyProtection="1">
      <alignment vertical="center"/>
    </xf>
    <xf numFmtId="0" fontId="6" fillId="3" borderId="0" xfId="0" applyFont="1" applyFill="1" applyProtection="1"/>
    <xf numFmtId="0" fontId="3" fillId="3" borderId="7" xfId="0" applyFont="1" applyFill="1" applyBorder="1" applyAlignment="1" applyProtection="1">
      <alignment horizontal="left" vertical="top" wrapText="1"/>
    </xf>
    <xf numFmtId="0" fontId="3" fillId="3" borderId="7" xfId="0" applyFont="1" applyFill="1" applyBorder="1" applyAlignment="1" applyProtection="1">
      <alignment horizontal="center" vertical="top" wrapText="1"/>
    </xf>
    <xf numFmtId="0" fontId="3" fillId="3" borderId="7" xfId="0" applyFont="1" applyFill="1" applyBorder="1" applyAlignment="1" applyProtection="1">
      <alignment vertical="top" wrapText="1"/>
    </xf>
    <xf numFmtId="0" fontId="4" fillId="3" borderId="1" xfId="0" applyFont="1" applyFill="1" applyBorder="1" applyAlignment="1" applyProtection="1">
      <alignment vertical="top" wrapText="1"/>
    </xf>
    <xf numFmtId="0" fontId="4" fillId="3" borderId="1" xfId="0" applyFont="1" applyFill="1" applyBorder="1" applyAlignment="1" applyProtection="1">
      <alignment horizontal="center" vertical="top" wrapText="1"/>
    </xf>
    <xf numFmtId="0" fontId="10" fillId="3" borderId="1" xfId="0" applyFont="1" applyFill="1" applyBorder="1" applyAlignment="1" applyProtection="1">
      <alignment vertical="top" wrapText="1"/>
    </xf>
    <xf numFmtId="0" fontId="3" fillId="3" borderId="4" xfId="0" applyFont="1" applyFill="1" applyBorder="1" applyAlignment="1" applyProtection="1">
      <alignment vertical="top" wrapText="1"/>
    </xf>
    <xf numFmtId="0" fontId="3" fillId="3" borderId="1" xfId="0" applyFont="1" applyFill="1" applyBorder="1" applyAlignment="1" applyProtection="1">
      <alignment horizontal="center" vertical="top" wrapText="1"/>
    </xf>
    <xf numFmtId="49" fontId="6" fillId="3" borderId="2" xfId="0" applyNumberFormat="1" applyFont="1" applyFill="1" applyBorder="1" applyAlignment="1" applyProtection="1">
      <alignment vertical="top" wrapText="1"/>
    </xf>
    <xf numFmtId="0" fontId="6" fillId="3" borderId="4" xfId="0" applyFont="1" applyFill="1" applyBorder="1" applyAlignment="1" applyProtection="1">
      <alignment vertical="top" wrapText="1"/>
    </xf>
    <xf numFmtId="49" fontId="6" fillId="3" borderId="8" xfId="0" applyNumberFormat="1" applyFont="1" applyFill="1" applyBorder="1" applyAlignment="1" applyProtection="1">
      <alignment vertical="top" wrapText="1"/>
    </xf>
    <xf numFmtId="0" fontId="3" fillId="3" borderId="2" xfId="0" applyFont="1" applyFill="1" applyBorder="1" applyAlignment="1" applyProtection="1">
      <alignment vertical="top" wrapText="1"/>
    </xf>
    <xf numFmtId="0" fontId="3" fillId="3" borderId="6" xfId="0" applyFont="1" applyFill="1" applyBorder="1" applyAlignment="1" applyProtection="1">
      <alignment vertical="top" wrapText="1"/>
    </xf>
    <xf numFmtId="0" fontId="3" fillId="3" borderId="1" xfId="0" applyFont="1" applyFill="1" applyBorder="1" applyAlignment="1" applyProtection="1">
      <alignment vertical="top" wrapText="1"/>
    </xf>
    <xf numFmtId="0" fontId="6" fillId="3" borderId="8" xfId="0" applyFont="1" applyFill="1" applyBorder="1" applyAlignment="1" applyProtection="1">
      <alignment vertical="top" wrapText="1"/>
    </xf>
    <xf numFmtId="0" fontId="6" fillId="0" borderId="8" xfId="0" applyFont="1" applyFill="1" applyBorder="1" applyAlignment="1" applyProtection="1">
      <alignment vertical="top" wrapText="1"/>
    </xf>
    <xf numFmtId="0" fontId="3" fillId="3" borderId="3" xfId="0" applyFont="1" applyFill="1" applyBorder="1" applyAlignment="1" applyProtection="1">
      <alignment horizontal="left" vertical="top" wrapText="1"/>
    </xf>
    <xf numFmtId="0" fontId="10" fillId="3" borderId="3" xfId="0" applyFont="1" applyFill="1" applyBorder="1" applyAlignment="1" applyProtection="1">
      <alignment horizontal="left" vertical="top" wrapText="1"/>
    </xf>
    <xf numFmtId="0" fontId="3" fillId="3" borderId="3" xfId="0" applyFont="1" applyFill="1" applyBorder="1" applyAlignment="1" applyProtection="1">
      <alignment vertical="top" wrapText="1"/>
    </xf>
    <xf numFmtId="0" fontId="3" fillId="3" borderId="10" xfId="0" applyFont="1" applyFill="1" applyBorder="1" applyAlignment="1" applyProtection="1">
      <alignment vertical="top" wrapText="1"/>
    </xf>
    <xf numFmtId="49" fontId="6" fillId="3" borderId="10" xfId="0" applyNumberFormat="1" applyFont="1" applyFill="1" applyBorder="1" applyAlignment="1" applyProtection="1">
      <alignment vertical="top" wrapText="1"/>
    </xf>
    <xf numFmtId="0" fontId="6" fillId="3" borderId="10" xfId="0" applyFont="1" applyFill="1" applyBorder="1" applyAlignment="1" applyProtection="1">
      <alignment vertical="top" wrapText="1"/>
    </xf>
    <xf numFmtId="0" fontId="6" fillId="3" borderId="7" xfId="0" applyFont="1" applyFill="1" applyBorder="1" applyAlignment="1" applyProtection="1">
      <alignment vertical="top" wrapText="1"/>
    </xf>
    <xf numFmtId="0" fontId="14" fillId="3" borderId="8" xfId="0" applyFont="1" applyFill="1" applyBorder="1" applyAlignment="1" applyProtection="1">
      <alignment vertical="top" wrapText="1"/>
    </xf>
    <xf numFmtId="49" fontId="6" fillId="3" borderId="5" xfId="0" applyNumberFormat="1" applyFont="1" applyFill="1" applyBorder="1" applyAlignment="1" applyProtection="1">
      <alignment vertical="top" wrapText="1"/>
    </xf>
    <xf numFmtId="0" fontId="45" fillId="3" borderId="0" xfId="0" applyFont="1" applyFill="1" applyAlignment="1" applyProtection="1">
      <alignment vertical="center"/>
    </xf>
    <xf numFmtId="0" fontId="3" fillId="3" borderId="0" xfId="0" applyFont="1" applyFill="1" applyProtection="1"/>
    <xf numFmtId="0" fontId="16" fillId="3" borderId="1" xfId="0" applyFont="1" applyFill="1" applyBorder="1" applyAlignment="1" applyProtection="1">
      <alignment vertical="top" wrapText="1"/>
    </xf>
    <xf numFmtId="0" fontId="6" fillId="3" borderId="9" xfId="0" applyFont="1" applyFill="1" applyBorder="1" applyProtection="1"/>
    <xf numFmtId="0" fontId="6" fillId="3" borderId="12" xfId="0" applyFont="1" applyFill="1" applyBorder="1" applyProtection="1"/>
    <xf numFmtId="0" fontId="14" fillId="3" borderId="11" xfId="0" applyFont="1" applyFill="1" applyBorder="1" applyAlignment="1" applyProtection="1">
      <alignment vertical="top" wrapText="1"/>
    </xf>
    <xf numFmtId="0" fontId="6" fillId="3" borderId="2" xfId="0" applyFont="1" applyFill="1" applyBorder="1" applyProtection="1"/>
    <xf numFmtId="0" fontId="3" fillId="3" borderId="10" xfId="0" applyFont="1" applyFill="1" applyBorder="1" applyAlignment="1" applyProtection="1">
      <alignment horizontal="center" vertical="top" wrapText="1"/>
    </xf>
    <xf numFmtId="0" fontId="5" fillId="3" borderId="1" xfId="0" applyFont="1" applyFill="1" applyBorder="1" applyAlignment="1" applyProtection="1">
      <alignment vertical="top" wrapText="1"/>
    </xf>
    <xf numFmtId="49" fontId="3" fillId="3" borderId="10" xfId="0" applyNumberFormat="1" applyFont="1" applyFill="1" applyBorder="1" applyAlignment="1" applyProtection="1">
      <alignment vertical="top" wrapText="1"/>
    </xf>
    <xf numFmtId="0" fontId="6" fillId="3" borderId="6" xfId="0" applyFont="1" applyFill="1" applyBorder="1" applyProtection="1"/>
    <xf numFmtId="0" fontId="5" fillId="3" borderId="3" xfId="0" applyFont="1" applyFill="1" applyBorder="1" applyAlignment="1" applyProtection="1">
      <alignment vertical="top" wrapText="1"/>
    </xf>
    <xf numFmtId="0" fontId="10" fillId="3" borderId="10" xfId="0" applyFont="1" applyFill="1" applyBorder="1" applyAlignment="1" applyProtection="1">
      <alignment horizontal="left" vertical="top" wrapText="1"/>
    </xf>
    <xf numFmtId="0" fontId="6" fillId="3" borderId="11" xfId="0" applyFont="1" applyFill="1" applyBorder="1" applyAlignment="1" applyProtection="1">
      <alignment vertical="top" wrapText="1"/>
    </xf>
    <xf numFmtId="0" fontId="6" fillId="3" borderId="8" xfId="0" applyFont="1" applyFill="1" applyBorder="1" applyAlignment="1" applyProtection="1">
      <alignment vertical="top"/>
    </xf>
    <xf numFmtId="0" fontId="6" fillId="3" borderId="11" xfId="0" applyFont="1" applyFill="1" applyBorder="1" applyAlignment="1" applyProtection="1">
      <alignment vertical="top"/>
    </xf>
    <xf numFmtId="0" fontId="6" fillId="3" borderId="10" xfId="0" applyFont="1" applyFill="1" applyBorder="1" applyProtection="1"/>
    <xf numFmtId="49" fontId="6" fillId="3" borderId="2" xfId="0" applyNumberFormat="1" applyFont="1" applyFill="1" applyBorder="1" applyAlignment="1" applyProtection="1">
      <alignment horizontal="left" vertical="top" wrapText="1"/>
    </xf>
    <xf numFmtId="49" fontId="6" fillId="3" borderId="8" xfId="0" applyNumberFormat="1" applyFont="1" applyFill="1" applyBorder="1" applyAlignment="1" applyProtection="1">
      <alignment horizontal="left" vertical="top" wrapText="1"/>
    </xf>
    <xf numFmtId="0" fontId="3" fillId="3" borderId="1" xfId="0" applyFont="1" applyFill="1" applyBorder="1" applyAlignment="1" applyProtection="1">
      <alignment vertical="top"/>
    </xf>
    <xf numFmtId="0" fontId="6" fillId="3" borderId="8"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49" fontId="3" fillId="3" borderId="1" xfId="0" applyNumberFormat="1" applyFont="1" applyFill="1" applyBorder="1" applyAlignment="1" applyProtection="1">
      <alignment horizontal="center" vertical="top"/>
    </xf>
    <xf numFmtId="49" fontId="6" fillId="3" borderId="1" xfId="0" applyNumberFormat="1" applyFont="1" applyFill="1" applyBorder="1" applyAlignment="1" applyProtection="1">
      <alignment vertical="top" wrapText="1"/>
    </xf>
    <xf numFmtId="0" fontId="3" fillId="3" borderId="0" xfId="0" applyFont="1" applyFill="1" applyAlignment="1" applyProtection="1">
      <alignment vertical="top"/>
    </xf>
    <xf numFmtId="49" fontId="6" fillId="3" borderId="0" xfId="0" applyNumberFormat="1" applyFont="1" applyFill="1" applyAlignment="1" applyProtection="1">
      <alignment vertical="top" wrapText="1"/>
    </xf>
    <xf numFmtId="0" fontId="6" fillId="3" borderId="0" xfId="0" applyFont="1" applyFill="1" applyAlignment="1" applyProtection="1">
      <alignment horizontal="center" vertical="top"/>
    </xf>
    <xf numFmtId="49" fontId="3" fillId="3" borderId="0" xfId="0" applyNumberFormat="1" applyFont="1" applyFill="1" applyAlignment="1" applyProtection="1">
      <alignment horizontal="center" vertical="top"/>
    </xf>
    <xf numFmtId="0" fontId="3" fillId="3" borderId="0" xfId="0" applyFont="1" applyFill="1" applyAlignment="1" applyProtection="1">
      <alignment horizontal="center" vertical="top"/>
    </xf>
    <xf numFmtId="0" fontId="6" fillId="3" borderId="0" xfId="0" applyFont="1" applyFill="1" applyAlignment="1" applyProtection="1">
      <alignment vertical="center" wrapText="1"/>
    </xf>
    <xf numFmtId="0" fontId="3" fillId="3" borderId="0" xfId="0" applyFont="1" applyFill="1" applyAlignment="1" applyProtection="1">
      <alignment wrapText="1"/>
    </xf>
    <xf numFmtId="0" fontId="6" fillId="3" borderId="0" xfId="0" applyFont="1" applyFill="1" applyAlignment="1" applyProtection="1">
      <alignment wrapText="1"/>
    </xf>
    <xf numFmtId="49" fontId="6" fillId="0" borderId="8" xfId="0" applyNumberFormat="1" applyFont="1" applyFill="1" applyBorder="1" applyAlignment="1" applyProtection="1">
      <alignment vertical="top" wrapText="1"/>
    </xf>
    <xf numFmtId="0" fontId="3" fillId="3" borderId="0" xfId="0" applyFont="1" applyFill="1" applyAlignment="1" applyProtection="1">
      <alignment horizontal="center" wrapText="1"/>
    </xf>
    <xf numFmtId="0" fontId="3" fillId="3" borderId="1" xfId="0" applyFont="1" applyFill="1" applyBorder="1" applyAlignment="1" applyProtection="1">
      <alignment horizontal="left" vertical="top" wrapText="1"/>
    </xf>
    <xf numFmtId="0" fontId="6" fillId="3" borderId="2" xfId="0" applyFont="1" applyFill="1" applyBorder="1" applyAlignment="1" applyProtection="1">
      <alignment wrapText="1"/>
    </xf>
    <xf numFmtId="0" fontId="6" fillId="3" borderId="9" xfId="0" applyFont="1" applyFill="1" applyBorder="1" applyAlignment="1" applyProtection="1">
      <alignment wrapText="1"/>
    </xf>
    <xf numFmtId="0" fontId="6" fillId="3" borderId="5" xfId="0" applyFont="1" applyFill="1" applyBorder="1" applyAlignment="1" applyProtection="1">
      <alignment wrapText="1"/>
    </xf>
    <xf numFmtId="2" fontId="3" fillId="3" borderId="1" xfId="0" applyNumberFormat="1" applyFont="1" applyFill="1" applyBorder="1" applyAlignment="1" applyProtection="1">
      <alignment horizontal="left" vertical="top" wrapText="1"/>
    </xf>
    <xf numFmtId="49" fontId="6" fillId="3" borderId="12" xfId="0" applyNumberFormat="1" applyFont="1" applyFill="1" applyBorder="1" applyAlignment="1" applyProtection="1">
      <alignment horizontal="left" vertical="top" wrapText="1"/>
    </xf>
    <xf numFmtId="49" fontId="6" fillId="3" borderId="11" xfId="0" applyNumberFormat="1" applyFont="1" applyFill="1" applyBorder="1" applyAlignment="1" applyProtection="1">
      <alignment horizontal="left" vertical="top" wrapText="1"/>
    </xf>
    <xf numFmtId="49" fontId="3" fillId="3" borderId="0" xfId="0" applyNumberFormat="1" applyFont="1" applyFill="1" applyAlignment="1" applyProtection="1">
      <alignment horizontal="center" vertical="top" wrapText="1"/>
    </xf>
    <xf numFmtId="0" fontId="0" fillId="3" borderId="0" xfId="0" applyFill="1" applyAlignment="1" applyProtection="1">
      <alignment wrapText="1"/>
    </xf>
    <xf numFmtId="0" fontId="3" fillId="3" borderId="1" xfId="0" applyFont="1" applyFill="1" applyBorder="1" applyAlignment="1" applyProtection="1">
      <alignment horizontal="left" vertical="top"/>
    </xf>
    <xf numFmtId="0" fontId="5" fillId="3" borderId="1" xfId="0" applyFont="1" applyFill="1" applyBorder="1" applyAlignment="1" applyProtection="1">
      <alignment horizontal="center" vertical="top" wrapText="1"/>
    </xf>
    <xf numFmtId="0" fontId="0" fillId="0" borderId="0" xfId="0" applyProtection="1"/>
    <xf numFmtId="0" fontId="3" fillId="3" borderId="3" xfId="0" applyFont="1" applyFill="1" applyBorder="1" applyAlignment="1" applyProtection="1">
      <alignment horizontal="left" vertical="top"/>
    </xf>
    <xf numFmtId="0" fontId="3" fillId="3" borderId="10" xfId="0" applyFont="1" applyFill="1" applyBorder="1" applyAlignment="1" applyProtection="1">
      <alignment horizontal="left" vertical="top"/>
    </xf>
    <xf numFmtId="0" fontId="3" fillId="3" borderId="10" xfId="0" applyFont="1" applyFill="1" applyBorder="1" applyAlignment="1" applyProtection="1">
      <alignment horizontal="left" vertical="top" wrapText="1"/>
    </xf>
    <xf numFmtId="0" fontId="3" fillId="3" borderId="7" xfId="0" applyFont="1" applyFill="1" applyBorder="1" applyAlignment="1" applyProtection="1">
      <alignment horizontal="left" vertical="top"/>
    </xf>
    <xf numFmtId="0" fontId="3" fillId="3" borderId="7" xfId="0" applyFont="1" applyFill="1" applyBorder="1" applyAlignment="1" applyProtection="1">
      <alignment wrapText="1"/>
    </xf>
    <xf numFmtId="0" fontId="0" fillId="3" borderId="0" xfId="0" applyFill="1" applyProtection="1"/>
    <xf numFmtId="0" fontId="6" fillId="3" borderId="9" xfId="0" applyFont="1" applyFill="1" applyBorder="1" applyAlignment="1" applyProtection="1">
      <alignment horizontal="left" vertical="top" wrapText="1"/>
    </xf>
    <xf numFmtId="0" fontId="6" fillId="3" borderId="1" xfId="0" applyFont="1" applyFill="1" applyBorder="1" applyAlignment="1" applyProtection="1">
      <alignment wrapText="1"/>
    </xf>
    <xf numFmtId="0" fontId="11" fillId="3" borderId="1" xfId="0" applyFont="1" applyFill="1" applyBorder="1" applyAlignment="1" applyProtection="1">
      <alignment vertical="top" wrapText="1"/>
    </xf>
    <xf numFmtId="0" fontId="3" fillId="3" borderId="1" xfId="0" applyFont="1" applyFill="1" applyBorder="1" applyAlignment="1" applyProtection="1">
      <alignment horizontal="center"/>
    </xf>
    <xf numFmtId="0" fontId="6" fillId="3" borderId="0" xfId="0" applyFont="1" applyFill="1" applyAlignment="1" applyProtection="1">
      <alignment horizontal="left" vertical="top" wrapText="1"/>
    </xf>
    <xf numFmtId="0" fontId="3" fillId="3" borderId="10" xfId="0" applyFont="1" applyFill="1" applyBorder="1" applyAlignment="1" applyProtection="1">
      <alignment horizontal="left"/>
    </xf>
    <xf numFmtId="49" fontId="6" fillId="3" borderId="13" xfId="0" applyNumberFormat="1" applyFont="1" applyFill="1" applyBorder="1" applyAlignment="1" applyProtection="1">
      <alignment vertical="top" wrapText="1"/>
    </xf>
    <xf numFmtId="2" fontId="3" fillId="3" borderId="1" xfId="0" applyNumberFormat="1" applyFont="1" applyFill="1" applyBorder="1" applyAlignment="1" applyProtection="1">
      <alignment horizontal="left" vertical="top"/>
    </xf>
    <xf numFmtId="0" fontId="28" fillId="0" borderId="0" xfId="0" applyFont="1" applyProtection="1"/>
    <xf numFmtId="0" fontId="6" fillId="0" borderId="0" xfId="0" applyFont="1" applyAlignment="1" applyProtection="1">
      <alignment vertical="center"/>
    </xf>
    <xf numFmtId="0" fontId="3" fillId="3" borderId="0" xfId="0" applyFont="1" applyFill="1" applyAlignment="1" applyProtection="1">
      <alignment horizontal="left" vertical="center" wrapText="1"/>
    </xf>
    <xf numFmtId="0" fontId="6" fillId="3" borderId="0" xfId="0" applyFont="1" applyFill="1" applyAlignment="1" applyProtection="1">
      <alignment horizontal="center" vertical="center" wrapText="1"/>
    </xf>
    <xf numFmtId="0" fontId="6" fillId="3" borderId="0" xfId="0" applyFont="1" applyFill="1" applyAlignment="1" applyProtection="1">
      <alignment horizontal="left" vertical="center" wrapText="1"/>
    </xf>
    <xf numFmtId="0" fontId="43" fillId="9" borderId="0" xfId="0" applyFont="1" applyFill="1" applyAlignment="1">
      <alignment horizontal="center" vertical="top" wrapText="1"/>
    </xf>
    <xf numFmtId="0" fontId="43" fillId="3" borderId="0" xfId="0" applyFont="1" applyFill="1" applyAlignment="1">
      <alignment horizontal="center" vertical="top" wrapText="1"/>
    </xf>
    <xf numFmtId="0" fontId="30" fillId="5" borderId="0" xfId="0" applyFont="1" applyFill="1" applyAlignment="1">
      <alignment vertical="top" wrapText="1"/>
    </xf>
    <xf numFmtId="0" fontId="0" fillId="3" borderId="0" xfId="0" applyFont="1" applyFill="1" applyAlignment="1">
      <alignment vertical="top" wrapText="1"/>
    </xf>
    <xf numFmtId="0" fontId="30" fillId="3" borderId="0" xfId="0" applyFont="1" applyFill="1" applyAlignment="1">
      <alignment vertical="top" wrapText="1"/>
    </xf>
    <xf numFmtId="0" fontId="30" fillId="16" borderId="0" xfId="0" applyFont="1" applyFill="1" applyAlignment="1">
      <alignment vertical="top" wrapText="1"/>
    </xf>
    <xf numFmtId="0" fontId="0" fillId="7" borderId="0" xfId="0" applyFill="1" applyAlignment="1">
      <alignment vertical="top" wrapText="1"/>
    </xf>
    <xf numFmtId="0" fontId="0" fillId="3" borderId="0" xfId="0" applyFill="1" applyAlignment="1">
      <alignment vertical="top" wrapText="1"/>
    </xf>
    <xf numFmtId="0" fontId="0" fillId="10" borderId="0" xfId="0" applyFill="1" applyAlignment="1">
      <alignment horizontal="left" vertical="top" wrapText="1"/>
    </xf>
    <xf numFmtId="0" fontId="0" fillId="6" borderId="0" xfId="0" applyFill="1" applyAlignment="1">
      <alignment vertical="top" wrapText="1"/>
    </xf>
    <xf numFmtId="0" fontId="30" fillId="8" borderId="0" xfId="0" applyFont="1" applyFill="1" applyAlignment="1">
      <alignment vertical="top" wrapText="1"/>
    </xf>
    <xf numFmtId="0" fontId="0" fillId="0" borderId="0" xfId="0" quotePrefix="1" applyAlignment="1">
      <alignment vertical="top" wrapText="1"/>
    </xf>
    <xf numFmtId="0" fontId="0" fillId="3" borderId="0" xfId="0" applyFill="1" applyAlignment="1">
      <alignment vertical="top"/>
    </xf>
    <xf numFmtId="0" fontId="0" fillId="17" borderId="0" xfId="0" applyFill="1" applyAlignment="1">
      <alignment vertical="top" wrapText="1"/>
    </xf>
    <xf numFmtId="0" fontId="51" fillId="4" borderId="0" xfId="0" applyFont="1" applyFill="1" applyAlignment="1">
      <alignment vertical="top" wrapText="1"/>
    </xf>
    <xf numFmtId="0" fontId="29" fillId="0" borderId="0" xfId="0" applyFont="1" applyAlignment="1">
      <alignment vertical="top" wrapText="1"/>
    </xf>
    <xf numFmtId="0" fontId="6" fillId="2" borderId="1" xfId="0" applyFont="1" applyFill="1" applyBorder="1" applyAlignment="1" applyProtection="1">
      <alignment horizontal="center" vertical="top" wrapText="1"/>
      <protection locked="0"/>
    </xf>
    <xf numFmtId="9" fontId="23" fillId="4" borderId="1" xfId="1" applyFont="1" applyFill="1" applyBorder="1" applyAlignment="1" applyProtection="1">
      <alignment horizontal="center" vertical="top" wrapText="1"/>
    </xf>
    <xf numFmtId="0" fontId="38" fillId="0" borderId="0" xfId="0" applyFont="1" applyAlignment="1" applyProtection="1">
      <alignment wrapText="1"/>
    </xf>
    <xf numFmtId="0" fontId="21" fillId="0" borderId="4" xfId="2" applyFill="1" applyBorder="1" applyAlignment="1" applyProtection="1">
      <alignment horizontal="left" vertical="center"/>
    </xf>
    <xf numFmtId="0" fontId="21" fillId="0" borderId="0" xfId="2" quotePrefix="1" applyFill="1" applyAlignment="1" applyProtection="1">
      <alignment horizontal="left" vertical="center"/>
    </xf>
    <xf numFmtId="0" fontId="21" fillId="0" borderId="50" xfId="2" quotePrefix="1" applyFill="1" applyBorder="1" applyAlignment="1" applyProtection="1">
      <alignment horizontal="left" vertical="center"/>
    </xf>
    <xf numFmtId="0" fontId="21" fillId="0" borderId="5" xfId="2" applyFill="1" applyBorder="1" applyAlignment="1" applyProtection="1">
      <alignment horizontal="left" vertical="center"/>
    </xf>
    <xf numFmtId="0" fontId="21" fillId="0" borderId="14" xfId="2" quotePrefix="1" applyFill="1" applyBorder="1" applyAlignment="1" applyProtection="1">
      <alignment horizontal="left" vertical="center"/>
    </xf>
    <xf numFmtId="0" fontId="21" fillId="0" borderId="13" xfId="2" quotePrefix="1" applyFill="1" applyBorder="1" applyAlignment="1" applyProtection="1">
      <alignment horizontal="left" vertical="center"/>
    </xf>
    <xf numFmtId="0" fontId="6" fillId="3" borderId="55" xfId="0" applyFont="1" applyFill="1" applyBorder="1" applyAlignment="1" applyProtection="1">
      <alignment horizontal="left" vertical="center" wrapText="1"/>
    </xf>
    <xf numFmtId="0" fontId="25" fillId="2" borderId="55" xfId="0" applyFont="1" applyFill="1" applyBorder="1" applyAlignment="1" applyProtection="1">
      <alignment horizontal="left" vertical="center"/>
      <protection locked="0"/>
    </xf>
    <xf numFmtId="0" fontId="39" fillId="3" borderId="0" xfId="0" applyFont="1" applyFill="1" applyAlignment="1" applyProtection="1">
      <alignment horizontal="center" wrapText="1"/>
    </xf>
    <xf numFmtId="0" fontId="6" fillId="3" borderId="0" xfId="0" applyFont="1" applyFill="1" applyAlignment="1" applyProtection="1">
      <alignment horizontal="center" wrapText="1"/>
    </xf>
    <xf numFmtId="0" fontId="43" fillId="9" borderId="0" xfId="0" applyFont="1" applyFill="1" applyAlignment="1" applyProtection="1">
      <alignment horizontal="center" vertical="center" wrapText="1"/>
    </xf>
    <xf numFmtId="0" fontId="31" fillId="4" borderId="6" xfId="0" applyFont="1" applyFill="1" applyBorder="1" applyAlignment="1" applyProtection="1">
      <alignment horizontal="left" vertical="center"/>
    </xf>
    <xf numFmtId="0" fontId="31" fillId="4" borderId="12" xfId="0" applyFont="1" applyFill="1" applyBorder="1" applyAlignment="1" applyProtection="1">
      <alignment horizontal="left" vertical="center"/>
    </xf>
    <xf numFmtId="0" fontId="31" fillId="4" borderId="11" xfId="0" applyFont="1" applyFill="1" applyBorder="1" applyAlignment="1" applyProtection="1">
      <alignment horizontal="left" vertical="center"/>
    </xf>
    <xf numFmtId="0" fontId="21" fillId="0" borderId="4" xfId="2" quotePrefix="1" applyFill="1" applyBorder="1" applyAlignment="1" applyProtection="1">
      <alignment horizontal="left" vertical="center"/>
    </xf>
    <xf numFmtId="0" fontId="31" fillId="4" borderId="55" xfId="0" applyFont="1" applyFill="1" applyBorder="1" applyAlignment="1" applyProtection="1">
      <alignment horizontal="left" vertical="center"/>
    </xf>
    <xf numFmtId="0" fontId="3" fillId="2" borderId="2" xfId="0" applyFont="1" applyFill="1" applyBorder="1" applyAlignment="1" applyProtection="1">
      <alignment horizontal="center" vertical="top" wrapText="1"/>
      <protection locked="0"/>
    </xf>
    <xf numFmtId="0" fontId="3" fillId="2" borderId="8"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xf>
    <xf numFmtId="0" fontId="6" fillId="2" borderId="2"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5" fillId="3" borderId="2" xfId="0" applyFont="1" applyFill="1" applyBorder="1" applyAlignment="1" applyProtection="1">
      <alignment horizontal="center" vertical="top" wrapText="1"/>
    </xf>
    <xf numFmtId="0" fontId="5" fillId="3" borderId="9"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xf>
    <xf numFmtId="0" fontId="6" fillId="0" borderId="6" xfId="0" applyFont="1" applyBorder="1" applyAlignment="1" applyProtection="1">
      <alignment horizontal="left" vertical="top" wrapText="1"/>
    </xf>
    <xf numFmtId="0" fontId="6" fillId="0" borderId="11" xfId="0" applyFont="1" applyBorder="1" applyAlignment="1" applyProtection="1">
      <alignment horizontal="left" vertical="top" wrapText="1"/>
    </xf>
    <xf numFmtId="0" fontId="6" fillId="3" borderId="1" xfId="0" applyFont="1" applyFill="1" applyBorder="1" applyAlignment="1" applyProtection="1">
      <alignment horizontal="left" vertical="top" wrapText="1"/>
    </xf>
    <xf numFmtId="0" fontId="3" fillId="3" borderId="2" xfId="0" applyFont="1" applyFill="1" applyBorder="1" applyAlignment="1" applyProtection="1">
      <alignment horizontal="center" vertical="top" wrapText="1"/>
    </xf>
    <xf numFmtId="0" fontId="3" fillId="3" borderId="8" xfId="0" applyFont="1" applyFill="1" applyBorder="1" applyAlignment="1" applyProtection="1">
      <alignment horizontal="center" vertical="top" wrapText="1"/>
    </xf>
    <xf numFmtId="0" fontId="6" fillId="3" borderId="2" xfId="0" applyFont="1" applyFill="1" applyBorder="1" applyAlignment="1" applyProtection="1">
      <alignment horizontal="left" vertical="top" wrapText="1"/>
    </xf>
    <xf numFmtId="0" fontId="6" fillId="3" borderId="9" xfId="0" applyFont="1" applyFill="1" applyBorder="1" applyAlignment="1" applyProtection="1">
      <alignment horizontal="left" vertical="top" wrapText="1"/>
    </xf>
    <xf numFmtId="0" fontId="6" fillId="3" borderId="8" xfId="0" applyFont="1" applyFill="1" applyBorder="1" applyAlignment="1" applyProtection="1">
      <alignment horizontal="left" vertical="top" wrapText="1"/>
    </xf>
    <xf numFmtId="0" fontId="3" fillId="3" borderId="12" xfId="0" applyFont="1" applyFill="1" applyBorder="1" applyAlignment="1" applyProtection="1">
      <alignment horizontal="center" vertical="top" wrapText="1"/>
    </xf>
    <xf numFmtId="0" fontId="3" fillId="3" borderId="11" xfId="0" applyFont="1" applyFill="1" applyBorder="1" applyAlignment="1" applyProtection="1">
      <alignment horizontal="center" vertical="top" wrapText="1"/>
    </xf>
    <xf numFmtId="0" fontId="3" fillId="0" borderId="2"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6" fillId="13" borderId="68" xfId="0" applyFont="1" applyFill="1" applyBorder="1" applyAlignment="1" applyProtection="1">
      <alignment horizontal="left" vertical="top" wrapText="1"/>
      <protection locked="0"/>
    </xf>
    <xf numFmtId="0" fontId="6" fillId="13" borderId="63" xfId="0" applyFont="1" applyFill="1" applyBorder="1" applyAlignment="1" applyProtection="1">
      <alignment horizontal="left" vertical="top" wrapText="1"/>
      <protection locked="0"/>
    </xf>
    <xf numFmtId="0" fontId="6" fillId="13" borderId="69" xfId="0" applyFont="1" applyFill="1" applyBorder="1" applyAlignment="1" applyProtection="1">
      <alignment horizontal="left" vertical="top" wrapText="1"/>
      <protection locked="0"/>
    </xf>
    <xf numFmtId="0" fontId="6" fillId="3" borderId="68" xfId="0" applyFont="1" applyFill="1" applyBorder="1" applyAlignment="1" applyProtection="1">
      <alignment horizontal="center" vertical="top" wrapText="1"/>
    </xf>
    <xf numFmtId="0" fontId="6" fillId="3" borderId="63" xfId="0" applyFont="1" applyFill="1" applyBorder="1" applyAlignment="1" applyProtection="1">
      <alignment horizontal="center" vertical="top" wrapText="1"/>
    </xf>
    <xf numFmtId="0" fontId="6" fillId="3" borderId="69" xfId="0" applyFont="1" applyFill="1" applyBorder="1" applyAlignment="1" applyProtection="1">
      <alignment horizontal="center" vertical="top" wrapText="1"/>
    </xf>
    <xf numFmtId="0" fontId="6" fillId="3" borderId="6" xfId="0" applyFont="1" applyFill="1" applyBorder="1" applyAlignment="1" applyProtection="1">
      <alignment horizontal="left" vertical="top" wrapText="1"/>
    </xf>
    <xf numFmtId="0" fontId="6" fillId="3" borderId="12" xfId="0" applyFont="1" applyFill="1" applyBorder="1" applyAlignment="1" applyProtection="1">
      <alignment horizontal="left" vertical="top" wrapText="1"/>
    </xf>
    <xf numFmtId="0" fontId="6" fillId="3" borderId="4" xfId="0" applyFont="1" applyFill="1" applyBorder="1" applyAlignment="1" applyProtection="1">
      <alignment horizontal="left" vertical="top" wrapText="1"/>
    </xf>
    <xf numFmtId="0" fontId="6" fillId="3" borderId="0" xfId="0" applyFont="1" applyFill="1" applyAlignment="1" applyProtection="1">
      <alignment horizontal="left" vertical="top" wrapText="1"/>
    </xf>
    <xf numFmtId="0" fontId="6" fillId="3" borderId="5" xfId="0" applyFont="1" applyFill="1" applyBorder="1" applyAlignment="1" applyProtection="1">
      <alignment horizontal="left" vertical="top" wrapText="1"/>
    </xf>
    <xf numFmtId="0" fontId="6" fillId="3" borderId="14" xfId="0" applyFont="1" applyFill="1" applyBorder="1" applyAlignment="1" applyProtection="1">
      <alignment horizontal="left" vertical="top" wrapText="1"/>
    </xf>
    <xf numFmtId="0" fontId="3" fillId="3" borderId="0" xfId="0" applyFont="1" applyFill="1" applyAlignment="1" applyProtection="1">
      <alignment horizontal="center" vertical="top" wrapText="1"/>
    </xf>
    <xf numFmtId="0" fontId="3" fillId="3" borderId="50" xfId="0" applyFont="1" applyFill="1" applyBorder="1" applyAlignment="1" applyProtection="1">
      <alignment horizontal="center" vertical="top" wrapText="1"/>
    </xf>
    <xf numFmtId="0" fontId="3" fillId="3" borderId="14" xfId="0" applyFont="1" applyFill="1" applyBorder="1" applyAlignment="1" applyProtection="1">
      <alignment horizontal="center" vertical="top" wrapText="1"/>
    </xf>
    <xf numFmtId="0" fontId="3" fillId="3" borderId="13" xfId="0" applyFont="1" applyFill="1" applyBorder="1" applyAlignment="1" applyProtection="1">
      <alignment horizontal="center" vertical="top" wrapText="1"/>
    </xf>
    <xf numFmtId="0" fontId="3" fillId="3" borderId="6" xfId="0" applyFont="1" applyFill="1" applyBorder="1" applyAlignment="1" applyProtection="1">
      <alignment horizontal="center" vertical="top" wrapText="1"/>
    </xf>
    <xf numFmtId="0" fontId="3" fillId="3" borderId="4" xfId="0" applyFont="1" applyFill="1" applyBorder="1" applyAlignment="1" applyProtection="1">
      <alignment horizontal="center" vertical="top" wrapText="1"/>
    </xf>
    <xf numFmtId="0" fontId="3" fillId="3" borderId="5" xfId="0" applyFont="1" applyFill="1" applyBorder="1" applyAlignment="1" applyProtection="1">
      <alignment horizontal="center" vertical="top" wrapText="1"/>
    </xf>
    <xf numFmtId="0" fontId="6" fillId="13" borderId="2" xfId="0" applyFont="1" applyFill="1" applyBorder="1" applyAlignment="1" applyProtection="1">
      <alignment horizontal="left" vertical="top" wrapText="1"/>
      <protection locked="0"/>
    </xf>
    <xf numFmtId="0" fontId="6" fillId="13" borderId="9" xfId="0" applyFont="1" applyFill="1" applyBorder="1" applyAlignment="1" applyProtection="1">
      <alignment horizontal="left" vertical="top" wrapText="1"/>
      <protection locked="0"/>
    </xf>
    <xf numFmtId="0" fontId="6" fillId="13" borderId="8" xfId="0" applyFont="1" applyFill="1" applyBorder="1" applyAlignment="1" applyProtection="1">
      <alignment horizontal="left" vertical="top" wrapText="1"/>
      <protection locked="0"/>
    </xf>
    <xf numFmtId="0" fontId="5" fillId="0" borderId="6" xfId="0" applyFont="1" applyBorder="1" applyAlignment="1" applyProtection="1">
      <alignment horizontal="center" vertical="top" wrapText="1"/>
    </xf>
    <xf numFmtId="0" fontId="5" fillId="0" borderId="12" xfId="0" applyFont="1" applyBorder="1" applyAlignment="1" applyProtection="1">
      <alignment horizontal="center" vertical="top" wrapText="1"/>
    </xf>
    <xf numFmtId="0" fontId="5" fillId="0" borderId="11" xfId="0" applyFont="1" applyBorder="1" applyAlignment="1" applyProtection="1">
      <alignment horizontal="center" vertical="top" wrapText="1"/>
    </xf>
    <xf numFmtId="0" fontId="5" fillId="0" borderId="4" xfId="0" applyFont="1" applyBorder="1" applyAlignment="1" applyProtection="1">
      <alignment horizontal="center" vertical="top" wrapText="1"/>
    </xf>
    <xf numFmtId="0" fontId="5" fillId="0" borderId="0" xfId="0" applyFont="1" applyAlignment="1" applyProtection="1">
      <alignment horizontal="center" vertical="top" wrapText="1"/>
    </xf>
    <xf numFmtId="0" fontId="5" fillId="0" borderId="50" xfId="0" applyFont="1" applyBorder="1" applyAlignment="1" applyProtection="1">
      <alignment horizontal="center" vertical="top" wrapText="1"/>
    </xf>
    <xf numFmtId="0" fontId="5" fillId="0" borderId="5" xfId="0" applyFont="1" applyBorder="1" applyAlignment="1" applyProtection="1">
      <alignment horizontal="center" vertical="top" wrapText="1"/>
    </xf>
    <xf numFmtId="0" fontId="5" fillId="0" borderId="14" xfId="0" applyFont="1" applyBorder="1" applyAlignment="1" applyProtection="1">
      <alignment horizontal="center" vertical="top" wrapText="1"/>
    </xf>
    <xf numFmtId="0" fontId="5" fillId="0" borderId="13" xfId="0" applyFont="1" applyBorder="1" applyAlignment="1" applyProtection="1">
      <alignment horizontal="center" vertical="top" wrapText="1"/>
    </xf>
    <xf numFmtId="0" fontId="6" fillId="3" borderId="9" xfId="0" quotePrefix="1" applyFont="1" applyFill="1" applyBorder="1" applyAlignment="1" applyProtection="1">
      <alignment horizontal="left" vertical="top" wrapText="1"/>
    </xf>
    <xf numFmtId="0" fontId="6" fillId="0" borderId="9" xfId="0" quotePrefix="1" applyFont="1" applyBorder="1" applyAlignment="1" applyProtection="1">
      <alignment horizontal="left" vertical="top" wrapText="1"/>
    </xf>
    <xf numFmtId="0" fontId="6" fillId="0" borderId="9"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6" fillId="0" borderId="14" xfId="0" quotePrefix="1" applyFont="1" applyBorder="1" applyAlignment="1" applyProtection="1">
      <alignment horizontal="left" vertical="top" wrapText="1"/>
    </xf>
    <xf numFmtId="0" fontId="6" fillId="0" borderId="14"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6" fillId="3" borderId="11" xfId="0" applyFont="1" applyFill="1" applyBorder="1" applyAlignment="1" applyProtection="1">
      <alignment horizontal="left" vertical="top" wrapText="1"/>
    </xf>
    <xf numFmtId="0" fontId="6" fillId="0" borderId="2" xfId="0" applyFont="1" applyBorder="1" applyAlignment="1" applyProtection="1">
      <alignment horizontal="left" vertical="top" wrapText="1"/>
    </xf>
    <xf numFmtId="0" fontId="6" fillId="2" borderId="2" xfId="0" applyFont="1" applyFill="1" applyBorder="1" applyAlignment="1" applyProtection="1">
      <alignment horizontal="center" vertical="top" wrapText="1"/>
      <protection locked="0"/>
    </xf>
    <xf numFmtId="0" fontId="6" fillId="2" borderId="9" xfId="0" applyFont="1" applyFill="1" applyBorder="1" applyAlignment="1" applyProtection="1">
      <alignment horizontal="center" vertical="top" wrapText="1"/>
      <protection locked="0"/>
    </xf>
    <xf numFmtId="0" fontId="6" fillId="2" borderId="8"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31" fillId="4" borderId="14" xfId="0" applyFont="1" applyFill="1" applyBorder="1" applyAlignment="1" applyProtection="1">
      <alignment horizontal="left" vertical="top" wrapText="1"/>
    </xf>
    <xf numFmtId="0" fontId="26" fillId="4" borderId="2" xfId="0" applyFont="1" applyFill="1" applyBorder="1" applyAlignment="1" applyProtection="1">
      <alignment horizontal="left" vertical="top" wrapText="1"/>
    </xf>
    <xf numFmtId="0" fontId="26" fillId="4" borderId="9" xfId="0" applyFont="1" applyFill="1" applyBorder="1" applyAlignment="1" applyProtection="1">
      <alignment horizontal="left" vertical="top" wrapText="1"/>
    </xf>
    <xf numFmtId="0" fontId="26" fillId="4" borderId="8" xfId="0" applyFont="1" applyFill="1" applyBorder="1" applyAlignment="1" applyProtection="1">
      <alignment horizontal="left" vertical="top" wrapText="1"/>
    </xf>
    <xf numFmtId="0" fontId="25" fillId="3" borderId="0" xfId="0" applyFont="1" applyFill="1" applyAlignment="1" applyProtection="1">
      <alignment horizontal="left" vertical="top" wrapText="1"/>
    </xf>
    <xf numFmtId="0" fontId="22" fillId="4" borderId="2" xfId="0" applyFont="1" applyFill="1" applyBorder="1" applyAlignment="1" applyProtection="1">
      <alignment horizontal="left" vertical="top" wrapText="1"/>
    </xf>
    <xf numFmtId="0" fontId="22" fillId="4" borderId="9" xfId="0" applyFont="1" applyFill="1" applyBorder="1" applyAlignment="1" applyProtection="1">
      <alignment horizontal="left" vertical="top" wrapText="1"/>
    </xf>
    <xf numFmtId="0" fontId="22" fillId="4" borderId="8" xfId="0" applyFont="1" applyFill="1" applyBorder="1" applyAlignment="1" applyProtection="1">
      <alignment horizontal="left" vertical="top" wrapText="1"/>
    </xf>
    <xf numFmtId="0" fontId="3" fillId="3" borderId="1" xfId="0" applyFont="1" applyFill="1" applyBorder="1" applyAlignment="1" applyProtection="1">
      <alignment horizontal="left" vertical="top" wrapText="1"/>
    </xf>
    <xf numFmtId="0" fontId="6" fillId="3" borderId="50" xfId="0" applyFont="1" applyFill="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3" fillId="3" borderId="0" xfId="0" applyFont="1" applyFill="1" applyBorder="1" applyAlignment="1" applyProtection="1">
      <alignment horizontal="center" vertical="top" wrapText="1"/>
    </xf>
    <xf numFmtId="0" fontId="6" fillId="3" borderId="6" xfId="0" applyFont="1" applyFill="1" applyBorder="1" applyAlignment="1" applyProtection="1">
      <alignment horizontal="center" vertical="top" wrapText="1"/>
    </xf>
    <xf numFmtId="0" fontId="6" fillId="3" borderId="12" xfId="0" applyFont="1" applyFill="1" applyBorder="1" applyAlignment="1" applyProtection="1">
      <alignment horizontal="center" vertical="top" wrapText="1"/>
    </xf>
    <xf numFmtId="0" fontId="6" fillId="3" borderId="11" xfId="0" applyFont="1" applyFill="1" applyBorder="1" applyAlignment="1" applyProtection="1">
      <alignment horizontal="center" vertical="top" wrapText="1"/>
    </xf>
    <xf numFmtId="0" fontId="6" fillId="3" borderId="4" xfId="0" applyFont="1" applyFill="1" applyBorder="1" applyAlignment="1" applyProtection="1">
      <alignment horizontal="center" vertical="top" wrapText="1"/>
    </xf>
    <xf numFmtId="0" fontId="6" fillId="3" borderId="0" xfId="0" applyFont="1" applyFill="1" applyAlignment="1" applyProtection="1">
      <alignment horizontal="center" vertical="top" wrapText="1"/>
    </xf>
    <xf numFmtId="0" fontId="6" fillId="3" borderId="50" xfId="0" applyFont="1" applyFill="1" applyBorder="1" applyAlignment="1" applyProtection="1">
      <alignment horizontal="center" vertical="top" wrapText="1"/>
    </xf>
    <xf numFmtId="0" fontId="6" fillId="3" borderId="13" xfId="0" applyFont="1" applyFill="1" applyBorder="1" applyAlignment="1" applyProtection="1">
      <alignment horizontal="left" vertical="top" wrapText="1"/>
    </xf>
    <xf numFmtId="0" fontId="3" fillId="3" borderId="2"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6" fillId="0" borderId="2" xfId="0" applyFont="1" applyBorder="1" applyAlignment="1" applyProtection="1">
      <alignment horizontal="center" vertical="top" wrapText="1"/>
    </xf>
    <xf numFmtId="0" fontId="6" fillId="0" borderId="9" xfId="0" applyFont="1" applyBorder="1" applyAlignment="1" applyProtection="1">
      <alignment horizontal="center" vertical="top" wrapText="1"/>
    </xf>
    <xf numFmtId="0" fontId="6" fillId="0" borderId="8" xfId="0" applyFont="1" applyBorder="1" applyAlignment="1" applyProtection="1">
      <alignment horizontal="center" vertical="top" wrapText="1"/>
    </xf>
    <xf numFmtId="0" fontId="3" fillId="2" borderId="1" xfId="0" applyFont="1" applyFill="1" applyBorder="1" applyAlignment="1" applyProtection="1">
      <alignment horizontal="center" vertical="top" wrapText="1"/>
      <protection locked="0"/>
    </xf>
    <xf numFmtId="0" fontId="6" fillId="3" borderId="2" xfId="0" applyFont="1" applyFill="1" applyBorder="1" applyAlignment="1" applyProtection="1">
      <alignment horizontal="center" vertical="top" wrapText="1"/>
    </xf>
    <xf numFmtId="0" fontId="6" fillId="3" borderId="9" xfId="0" applyFont="1" applyFill="1" applyBorder="1" applyAlignment="1" applyProtection="1">
      <alignment horizontal="center" vertical="top" wrapText="1"/>
    </xf>
    <xf numFmtId="0" fontId="6" fillId="3" borderId="8" xfId="0" applyFont="1" applyFill="1" applyBorder="1" applyAlignment="1" applyProtection="1">
      <alignment horizontal="center" vertical="top" wrapText="1"/>
    </xf>
    <xf numFmtId="0" fontId="6" fillId="3" borderId="0" xfId="0" applyFont="1" applyFill="1" applyBorder="1" applyAlignment="1" applyProtection="1">
      <alignment horizontal="center" vertical="top" wrapText="1"/>
    </xf>
    <xf numFmtId="0" fontId="6" fillId="3" borderId="5" xfId="0" applyFont="1" applyFill="1" applyBorder="1" applyAlignment="1" applyProtection="1">
      <alignment horizontal="center" vertical="top" wrapText="1"/>
    </xf>
    <xf numFmtId="0" fontId="6" fillId="3" borderId="14" xfId="0" applyFont="1" applyFill="1" applyBorder="1" applyAlignment="1" applyProtection="1">
      <alignment horizontal="center" vertical="top" wrapText="1"/>
    </xf>
    <xf numFmtId="0" fontId="6" fillId="3" borderId="13" xfId="0" applyFont="1" applyFill="1" applyBorder="1" applyAlignment="1" applyProtection="1">
      <alignment horizontal="center" vertical="top" wrapText="1"/>
    </xf>
    <xf numFmtId="0" fontId="6" fillId="2" borderId="1" xfId="0" applyFont="1" applyFill="1" applyBorder="1" applyAlignment="1" applyProtection="1">
      <alignment horizontal="center" vertical="top" wrapText="1"/>
      <protection locked="0"/>
    </xf>
    <xf numFmtId="0" fontId="6" fillId="3" borderId="14" xfId="0" applyFont="1" applyFill="1" applyBorder="1" applyAlignment="1" applyProtection="1">
      <alignment horizontal="right" vertical="top" wrapText="1"/>
    </xf>
    <xf numFmtId="0" fontId="6" fillId="3" borderId="9" xfId="0" applyFont="1" applyFill="1" applyBorder="1" applyAlignment="1" applyProtection="1">
      <alignment horizontal="right" vertical="top" wrapText="1"/>
    </xf>
    <xf numFmtId="0" fontId="25" fillId="2" borderId="2" xfId="0" applyFont="1" applyFill="1" applyBorder="1" applyAlignment="1" applyProtection="1">
      <alignment horizontal="left" vertical="top" wrapText="1"/>
      <protection locked="0"/>
    </xf>
    <xf numFmtId="0" fontId="25" fillId="2" borderId="9" xfId="0" applyFont="1" applyFill="1" applyBorder="1" applyAlignment="1" applyProtection="1">
      <alignment horizontal="left" vertical="top" wrapText="1"/>
      <protection locked="0"/>
    </xf>
    <xf numFmtId="0" fontId="25" fillId="2" borderId="8" xfId="0" applyFont="1" applyFill="1" applyBorder="1" applyAlignment="1" applyProtection="1">
      <alignment horizontal="left" vertical="top" wrapText="1"/>
      <protection locked="0"/>
    </xf>
    <xf numFmtId="0" fontId="3" fillId="3" borderId="14" xfId="0" applyFont="1" applyFill="1" applyBorder="1" applyAlignment="1" applyProtection="1">
      <alignment horizontal="left" vertical="top" wrapText="1"/>
    </xf>
    <xf numFmtId="0" fontId="6" fillId="0" borderId="2" xfId="0" quotePrefix="1" applyFont="1" applyBorder="1" applyAlignment="1" applyProtection="1">
      <alignment horizontal="left" vertical="top" wrapText="1"/>
    </xf>
    <xf numFmtId="0" fontId="23" fillId="4" borderId="6" xfId="0" applyFont="1" applyFill="1" applyBorder="1" applyAlignment="1" applyProtection="1">
      <alignment horizontal="center" vertical="top" wrapText="1"/>
    </xf>
    <xf numFmtId="0" fontId="23" fillId="4" borderId="11" xfId="0" applyFont="1" applyFill="1" applyBorder="1" applyAlignment="1" applyProtection="1">
      <alignment horizontal="center" vertical="top" wrapText="1"/>
    </xf>
    <xf numFmtId="0" fontId="25" fillId="2" borderId="9" xfId="0" applyFont="1" applyFill="1" applyBorder="1" applyAlignment="1" applyProtection="1">
      <alignment vertical="top" wrapText="1"/>
      <protection locked="0"/>
    </xf>
    <xf numFmtId="0" fontId="25" fillId="2" borderId="8" xfId="0" applyFont="1" applyFill="1" applyBorder="1" applyAlignment="1" applyProtection="1">
      <alignment vertical="top" wrapText="1"/>
      <protection locked="0"/>
    </xf>
    <xf numFmtId="0" fontId="6" fillId="14" borderId="9" xfId="0" applyFont="1" applyFill="1" applyBorder="1" applyAlignment="1" applyProtection="1">
      <alignment horizontal="left" vertical="top" wrapText="1"/>
    </xf>
    <xf numFmtId="0" fontId="6" fillId="14" borderId="8" xfId="0" applyFont="1" applyFill="1" applyBorder="1" applyAlignment="1" applyProtection="1">
      <alignment horizontal="left" vertical="top" wrapText="1"/>
    </xf>
    <xf numFmtId="0" fontId="6" fillId="3" borderId="8" xfId="0" quotePrefix="1" applyFont="1" applyFill="1" applyBorder="1" applyAlignment="1" applyProtection="1">
      <alignment horizontal="left" vertical="top" wrapText="1"/>
    </xf>
    <xf numFmtId="0" fontId="5" fillId="3" borderId="1" xfId="0" applyFont="1" applyFill="1" applyBorder="1" applyAlignment="1" applyProtection="1">
      <alignment horizontal="center" vertical="top" wrapText="1"/>
    </xf>
    <xf numFmtId="0" fontId="3" fillId="3" borderId="7" xfId="0" applyFont="1" applyFill="1" applyBorder="1" applyAlignment="1" applyProtection="1">
      <alignment horizontal="center" vertical="top" wrapText="1"/>
    </xf>
    <xf numFmtId="0" fontId="3" fillId="3" borderId="7" xfId="0" applyFont="1" applyFill="1" applyBorder="1" applyAlignment="1" applyProtection="1">
      <alignment horizontal="left" vertical="top" wrapText="1"/>
    </xf>
    <xf numFmtId="0" fontId="3" fillId="3" borderId="6" xfId="0" applyFont="1" applyFill="1" applyBorder="1" applyAlignment="1" applyProtection="1">
      <alignment horizontal="left" vertical="top" wrapText="1"/>
    </xf>
    <xf numFmtId="0" fontId="3" fillId="3" borderId="11" xfId="0" applyFont="1" applyFill="1" applyBorder="1" applyAlignment="1" applyProtection="1">
      <alignment horizontal="left" vertical="top" wrapText="1"/>
    </xf>
    <xf numFmtId="0" fontId="3" fillId="3" borderId="5"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3" fillId="3" borderId="12" xfId="0" applyFont="1" applyFill="1" applyBorder="1" applyAlignment="1" applyProtection="1">
      <alignment horizontal="left" vertical="top" wrapText="1"/>
    </xf>
    <xf numFmtId="0" fontId="6" fillId="3" borderId="1" xfId="0" applyFont="1" applyFill="1" applyBorder="1" applyAlignment="1" applyProtection="1">
      <alignment horizontal="center" vertical="top" wrapText="1"/>
    </xf>
    <xf numFmtId="0" fontId="3" fillId="3" borderId="3" xfId="0" applyFont="1" applyFill="1" applyBorder="1" applyAlignment="1" applyProtection="1">
      <alignment horizontal="left" vertical="top" wrapText="1"/>
    </xf>
    <xf numFmtId="0" fontId="3" fillId="3" borderId="3" xfId="0" applyFont="1" applyFill="1" applyBorder="1" applyAlignment="1" applyProtection="1">
      <alignment horizontal="center" vertical="top" wrapText="1"/>
    </xf>
    <xf numFmtId="0" fontId="3" fillId="3" borderId="9" xfId="0" applyFont="1" applyFill="1" applyBorder="1" applyAlignment="1" applyProtection="1">
      <alignment horizontal="center" vertical="top" wrapText="1"/>
    </xf>
    <xf numFmtId="0" fontId="4" fillId="0" borderId="0" xfId="0" applyFont="1" applyAlignment="1" applyProtection="1">
      <alignment horizontal="center" wrapText="1"/>
    </xf>
    <xf numFmtId="0" fontId="25" fillId="2" borderId="2" xfId="0" applyFont="1" applyFill="1" applyBorder="1" applyAlignment="1" applyProtection="1">
      <alignment vertical="top" wrapText="1"/>
      <protection locked="0"/>
    </xf>
    <xf numFmtId="0" fontId="6" fillId="0" borderId="61" xfId="0" applyFont="1" applyBorder="1" applyAlignment="1" applyProtection="1">
      <alignment horizontal="left" vertical="top" wrapText="1"/>
    </xf>
    <xf numFmtId="0" fontId="6" fillId="0" borderId="62" xfId="0" applyFont="1" applyBorder="1" applyAlignment="1" applyProtection="1">
      <alignment horizontal="left" vertical="top" wrapText="1"/>
    </xf>
    <xf numFmtId="0" fontId="6" fillId="0" borderId="12" xfId="0" applyFont="1" applyBorder="1" applyAlignment="1" applyProtection="1">
      <alignment horizontal="left" vertical="top" wrapText="1"/>
    </xf>
    <xf numFmtId="0" fontId="14" fillId="0" borderId="2" xfId="0" applyFont="1" applyBorder="1" applyAlignment="1" applyProtection="1">
      <alignment horizontal="left" vertical="top" wrapText="1"/>
    </xf>
    <xf numFmtId="0" fontId="14" fillId="0" borderId="8" xfId="0" applyFont="1" applyBorder="1" applyAlignment="1" applyProtection="1">
      <alignment horizontal="left" vertical="top" wrapText="1"/>
    </xf>
    <xf numFmtId="0" fontId="22" fillId="4" borderId="1" xfId="0" applyFont="1" applyFill="1" applyBorder="1" applyAlignment="1" applyProtection="1">
      <alignment horizontal="left" vertical="top" wrapText="1"/>
    </xf>
    <xf numFmtId="0" fontId="25" fillId="0" borderId="0" xfId="0" applyFont="1" applyAlignment="1" applyProtection="1">
      <alignment horizontal="left" vertical="top" wrapText="1"/>
    </xf>
    <xf numFmtId="0" fontId="50" fillId="0" borderId="0" xfId="2" applyFont="1" applyAlignment="1" applyProtection="1">
      <alignment horizontal="left" vertical="top" wrapText="1"/>
    </xf>
    <xf numFmtId="0" fontId="31" fillId="4" borderId="0" xfId="0" applyFont="1" applyFill="1" applyAlignment="1" applyProtection="1">
      <alignment vertical="top" wrapText="1"/>
    </xf>
    <xf numFmtId="0" fontId="46" fillId="15" borderId="15" xfId="0" applyFont="1" applyFill="1" applyBorder="1" applyAlignment="1" applyProtection="1">
      <alignment horizontal="left" vertical="top" wrapText="1"/>
    </xf>
    <xf numFmtId="0" fontId="46" fillId="15" borderId="37" xfId="0" applyFont="1" applyFill="1" applyBorder="1" applyAlignment="1" applyProtection="1">
      <alignment horizontal="left" vertical="top" wrapText="1"/>
    </xf>
    <xf numFmtId="0" fontId="46" fillId="15" borderId="16" xfId="0" applyFont="1" applyFill="1" applyBorder="1" applyAlignment="1" applyProtection="1">
      <alignment horizontal="left" vertical="top" wrapText="1"/>
    </xf>
    <xf numFmtId="0" fontId="3" fillId="3" borderId="0" xfId="0" applyFont="1" applyFill="1" applyAlignment="1" applyProtection="1">
      <alignment horizontal="left" vertical="top" wrapText="1"/>
    </xf>
    <xf numFmtId="0" fontId="21" fillId="0" borderId="17" xfId="2" quotePrefix="1" applyFill="1" applyBorder="1" applyAlignment="1" applyProtection="1">
      <alignment horizontal="left" vertical="top" wrapText="1"/>
    </xf>
    <xf numFmtId="0" fontId="21" fillId="0" borderId="0" xfId="2" quotePrefix="1" applyFill="1" applyBorder="1" applyAlignment="1" applyProtection="1">
      <alignment horizontal="left" vertical="top" wrapText="1"/>
    </xf>
    <xf numFmtId="0" fontId="21" fillId="0" borderId="18" xfId="2" quotePrefix="1" applyFill="1" applyBorder="1" applyAlignment="1" applyProtection="1">
      <alignment horizontal="left" vertical="top" wrapText="1"/>
    </xf>
    <xf numFmtId="0" fontId="21" fillId="0" borderId="21" xfId="2" quotePrefix="1" applyFill="1" applyBorder="1" applyAlignment="1" applyProtection="1">
      <alignment horizontal="left" vertical="top" wrapText="1"/>
    </xf>
    <xf numFmtId="0" fontId="21" fillId="0" borderId="46" xfId="2" quotePrefix="1" applyFill="1" applyBorder="1" applyAlignment="1" applyProtection="1">
      <alignment horizontal="left" vertical="top" wrapText="1"/>
    </xf>
    <xf numFmtId="0" fontId="21" fillId="0" borderId="22" xfId="2" quotePrefix="1" applyFill="1" applyBorder="1" applyAlignment="1" applyProtection="1">
      <alignment horizontal="left" vertical="top" wrapText="1"/>
    </xf>
    <xf numFmtId="0" fontId="5" fillId="3" borderId="6" xfId="0" applyFont="1" applyFill="1" applyBorder="1" applyAlignment="1" applyProtection="1">
      <alignment horizontal="center" vertical="top" wrapText="1"/>
    </xf>
    <xf numFmtId="0" fontId="5" fillId="3" borderId="12" xfId="0" applyFont="1" applyFill="1" applyBorder="1" applyAlignment="1" applyProtection="1">
      <alignment horizontal="center" vertical="top" wrapText="1"/>
    </xf>
    <xf numFmtId="0" fontId="5" fillId="3" borderId="11" xfId="0" applyFont="1" applyFill="1" applyBorder="1" applyAlignment="1" applyProtection="1">
      <alignment horizontal="center" vertical="top" wrapText="1"/>
    </xf>
    <xf numFmtId="0" fontId="5" fillId="3" borderId="4" xfId="0" applyFont="1" applyFill="1" applyBorder="1" applyAlignment="1" applyProtection="1">
      <alignment horizontal="center" vertical="top" wrapText="1"/>
    </xf>
    <xf numFmtId="0" fontId="5" fillId="3" borderId="0" xfId="0" applyFont="1" applyFill="1" applyBorder="1" applyAlignment="1" applyProtection="1">
      <alignment horizontal="center" vertical="top" wrapText="1"/>
    </xf>
    <xf numFmtId="0" fontId="5" fillId="3" borderId="50" xfId="0" applyFont="1" applyFill="1" applyBorder="1" applyAlignment="1" applyProtection="1">
      <alignment horizontal="center" vertical="top" wrapText="1"/>
    </xf>
    <xf numFmtId="0" fontId="5" fillId="3" borderId="0" xfId="0" applyFont="1" applyFill="1" applyAlignment="1" applyProtection="1">
      <alignment horizontal="center" vertical="top" wrapText="1"/>
    </xf>
    <xf numFmtId="0" fontId="3" fillId="3" borderId="57" xfId="0" applyFont="1" applyFill="1" applyBorder="1" applyAlignment="1" applyProtection="1">
      <alignment horizontal="center" vertical="top" wrapText="1"/>
    </xf>
    <xf numFmtId="0" fontId="6" fillId="2" borderId="56" xfId="0" applyFont="1" applyFill="1" applyBorder="1" applyAlignment="1" applyProtection="1">
      <alignment horizontal="left" vertical="top" wrapText="1"/>
      <protection locked="0"/>
    </xf>
    <xf numFmtId="0" fontId="6" fillId="2" borderId="9" xfId="0" applyFont="1" applyFill="1" applyBorder="1" applyAlignment="1" applyProtection="1">
      <alignment vertical="top" wrapText="1"/>
      <protection locked="0"/>
    </xf>
    <xf numFmtId="0" fontId="6" fillId="2" borderId="56" xfId="0" applyFont="1" applyFill="1" applyBorder="1" applyAlignment="1" applyProtection="1">
      <alignment vertical="top" wrapText="1"/>
      <protection locked="0"/>
    </xf>
    <xf numFmtId="0" fontId="6" fillId="2" borderId="7" xfId="0" applyFont="1" applyFill="1" applyBorder="1" applyAlignment="1" applyProtection="1">
      <alignment horizontal="left" vertical="top" wrapText="1"/>
      <protection locked="0"/>
    </xf>
    <xf numFmtId="0" fontId="6" fillId="2" borderId="2" xfId="0" applyFont="1" applyFill="1" applyBorder="1" applyAlignment="1" applyProtection="1">
      <alignment vertical="top" wrapText="1"/>
      <protection locked="0"/>
    </xf>
    <xf numFmtId="0" fontId="6" fillId="2" borderId="8" xfId="0" applyFont="1" applyFill="1" applyBorder="1" applyAlignment="1" applyProtection="1">
      <alignment vertical="top" wrapText="1"/>
      <protection locked="0"/>
    </xf>
    <xf numFmtId="0" fontId="6" fillId="3" borderId="0" xfId="0" applyFont="1" applyFill="1" applyBorder="1" applyAlignment="1" applyProtection="1">
      <alignment horizontal="left" vertical="top" wrapText="1"/>
    </xf>
    <xf numFmtId="0" fontId="6" fillId="2" borderId="6" xfId="0" applyFont="1" applyFill="1" applyBorder="1" applyAlignment="1" applyProtection="1">
      <alignment vertical="top" wrapText="1"/>
      <protection locked="0"/>
    </xf>
    <xf numFmtId="0" fontId="6" fillId="2" borderId="12" xfId="0" applyFont="1" applyFill="1" applyBorder="1" applyAlignment="1" applyProtection="1">
      <alignment vertical="top" wrapText="1"/>
      <protection locked="0"/>
    </xf>
    <xf numFmtId="0" fontId="6" fillId="2" borderId="11"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6" fillId="2" borderId="14" xfId="0" applyFont="1" applyFill="1" applyBorder="1" applyAlignment="1" applyProtection="1">
      <alignment vertical="top" wrapText="1"/>
      <protection locked="0"/>
    </xf>
    <xf numFmtId="0" fontId="6" fillId="2" borderId="13" xfId="0" applyFont="1" applyFill="1" applyBorder="1" applyAlignment="1" applyProtection="1">
      <alignment vertical="top" wrapText="1"/>
      <protection locked="0"/>
    </xf>
    <xf numFmtId="0" fontId="25" fillId="3" borderId="5" xfId="0" applyFont="1" applyFill="1" applyBorder="1" applyAlignment="1" applyProtection="1">
      <alignment horizontal="left" vertical="top" wrapText="1"/>
    </xf>
    <xf numFmtId="0" fontId="25" fillId="3" borderId="14" xfId="0" applyFont="1" applyFill="1" applyBorder="1" applyAlignment="1" applyProtection="1">
      <alignment horizontal="left" vertical="top" wrapText="1"/>
    </xf>
    <xf numFmtId="0" fontId="25" fillId="3" borderId="13" xfId="0" applyFont="1" applyFill="1" applyBorder="1" applyAlignment="1" applyProtection="1">
      <alignment horizontal="left" vertical="top" wrapText="1"/>
    </xf>
    <xf numFmtId="0" fontId="6" fillId="3" borderId="68" xfId="0" applyFont="1" applyFill="1" applyBorder="1" applyAlignment="1" applyProtection="1">
      <alignment horizontal="left" vertical="top" wrapText="1"/>
    </xf>
    <xf numFmtId="0" fontId="6" fillId="3" borderId="63" xfId="0" applyFont="1" applyFill="1" applyBorder="1" applyAlignment="1" applyProtection="1">
      <alignment horizontal="left" vertical="top" wrapText="1"/>
    </xf>
    <xf numFmtId="0" fontId="40" fillId="0" borderId="0" xfId="0" applyFont="1" applyAlignment="1" applyProtection="1">
      <alignment horizontal="center" wrapText="1"/>
    </xf>
    <xf numFmtId="0" fontId="3" fillId="2" borderId="6" xfId="0" applyFont="1" applyFill="1" applyBorder="1" applyAlignment="1" applyProtection="1">
      <alignment horizontal="center" vertical="top" wrapText="1"/>
      <protection locked="0"/>
    </xf>
    <xf numFmtId="0" fontId="3" fillId="2" borderId="11" xfId="0" applyFont="1" applyFill="1" applyBorder="1" applyAlignment="1" applyProtection="1">
      <alignment horizontal="center" vertical="top" wrapText="1"/>
      <protection locked="0"/>
    </xf>
    <xf numFmtId="0" fontId="3" fillId="2" borderId="5" xfId="0" applyFont="1" applyFill="1" applyBorder="1" applyAlignment="1" applyProtection="1">
      <alignment horizontal="center" vertical="top" wrapText="1"/>
      <protection locked="0"/>
    </xf>
    <xf numFmtId="0" fontId="3" fillId="2" borderId="13" xfId="0"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xf>
    <xf numFmtId="0" fontId="5" fillId="3" borderId="14" xfId="0" applyFont="1" applyFill="1" applyBorder="1" applyAlignment="1" applyProtection="1">
      <alignment horizontal="center" vertical="top" wrapText="1"/>
    </xf>
    <xf numFmtId="0" fontId="5" fillId="3" borderId="13" xfId="0" applyFont="1" applyFill="1" applyBorder="1" applyAlignment="1" applyProtection="1">
      <alignment horizontal="center" vertical="top" wrapText="1"/>
    </xf>
    <xf numFmtId="0" fontId="23" fillId="4" borderId="1" xfId="0" applyFont="1" applyFill="1" applyBorder="1" applyAlignment="1" applyProtection="1">
      <alignment horizontal="left" vertical="top" wrapText="1"/>
    </xf>
    <xf numFmtId="0" fontId="6" fillId="3" borderId="6"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0"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12" xfId="0" applyFont="1" applyFill="1" applyBorder="1" applyAlignment="1">
      <alignment horizontal="center" vertical="top" wrapText="1"/>
    </xf>
    <xf numFmtId="0" fontId="6" fillId="3" borderId="11" xfId="0" applyFont="1" applyFill="1" applyBorder="1" applyAlignment="1">
      <alignment horizontal="center" vertical="top" wrapText="1"/>
    </xf>
    <xf numFmtId="0" fontId="6" fillId="3" borderId="4"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50" xfId="0" applyFont="1" applyFill="1" applyBorder="1" applyAlignment="1">
      <alignment horizontal="center" vertical="top" wrapText="1"/>
    </xf>
    <xf numFmtId="0" fontId="6" fillId="3" borderId="5" xfId="0" applyFont="1" applyFill="1" applyBorder="1" applyAlignment="1">
      <alignment horizontal="center" vertical="top" wrapText="1"/>
    </xf>
    <xf numFmtId="0" fontId="6" fillId="3" borderId="14" xfId="0" applyFont="1" applyFill="1" applyBorder="1" applyAlignment="1">
      <alignment horizontal="center" vertical="top" wrapText="1"/>
    </xf>
    <xf numFmtId="0" fontId="6" fillId="3" borderId="13"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50"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13" xfId="0"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9" xfId="0" applyFont="1" applyFill="1" applyBorder="1" applyAlignment="1">
      <alignment horizontal="center" vertical="top" wrapText="1"/>
    </xf>
    <xf numFmtId="0" fontId="6" fillId="3" borderId="8" xfId="0" applyFont="1" applyFill="1" applyBorder="1" applyAlignment="1">
      <alignment horizontal="center" vertical="top" wrapText="1"/>
    </xf>
    <xf numFmtId="0" fontId="26" fillId="4" borderId="2" xfId="0" applyFont="1" applyFill="1" applyBorder="1" applyAlignment="1">
      <alignment horizontal="left" vertical="top" wrapText="1"/>
    </xf>
    <xf numFmtId="0" fontId="26" fillId="4" borderId="9" xfId="0" applyFont="1" applyFill="1" applyBorder="1" applyAlignment="1">
      <alignment horizontal="left" vertical="top" wrapText="1"/>
    </xf>
    <xf numFmtId="0" fontId="26" fillId="4" borderId="8" xfId="0" applyFont="1" applyFill="1" applyBorder="1" applyAlignment="1">
      <alignment horizontal="left" vertical="top" wrapText="1"/>
    </xf>
    <xf numFmtId="0" fontId="3" fillId="3" borderId="2" xfId="0" applyFont="1" applyFill="1" applyBorder="1" applyAlignment="1">
      <alignment horizontal="center" vertical="top" wrapText="1"/>
    </xf>
    <xf numFmtId="0" fontId="3" fillId="3" borderId="8" xfId="0" applyFont="1" applyFill="1" applyBorder="1" applyAlignment="1">
      <alignment horizontal="center" vertical="top" wrapText="1"/>
    </xf>
    <xf numFmtId="0" fontId="6"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9" xfId="0" applyFont="1" applyFill="1" applyBorder="1" applyAlignment="1">
      <alignment horizontal="center" vertical="top" wrapText="1"/>
    </xf>
    <xf numFmtId="0" fontId="22" fillId="4" borderId="2" xfId="0" applyFont="1" applyFill="1" applyBorder="1" applyAlignment="1">
      <alignment horizontal="left" vertical="top" wrapText="1"/>
    </xf>
    <xf numFmtId="0" fontId="22" fillId="4" borderId="9" xfId="0" applyFont="1" applyFill="1" applyBorder="1" applyAlignment="1">
      <alignment horizontal="left" vertical="top" wrapText="1"/>
    </xf>
    <xf numFmtId="0" fontId="22" fillId="4" borderId="8" xfId="0" applyFont="1" applyFill="1" applyBorder="1" applyAlignment="1">
      <alignment horizontal="left" vertical="top" wrapText="1"/>
    </xf>
    <xf numFmtId="0" fontId="5" fillId="3" borderId="6"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3" borderId="13" xfId="0" applyFont="1" applyFill="1" applyBorder="1" applyAlignment="1">
      <alignment horizontal="center" vertical="top" wrapText="1"/>
    </xf>
    <xf numFmtId="0" fontId="25" fillId="3" borderId="5" xfId="0" applyFont="1" applyFill="1" applyBorder="1" applyAlignment="1">
      <alignment horizontal="left" vertical="top" wrapText="1"/>
    </xf>
    <xf numFmtId="0" fontId="25" fillId="3" borderId="14" xfId="0" applyFont="1" applyFill="1" applyBorder="1" applyAlignment="1">
      <alignment horizontal="left" vertical="top" wrapText="1"/>
    </xf>
    <xf numFmtId="0" fontId="25" fillId="3" borderId="13" xfId="0" applyFont="1" applyFill="1" applyBorder="1" applyAlignment="1">
      <alignment horizontal="left" vertical="top" wrapText="1"/>
    </xf>
    <xf numFmtId="0" fontId="6" fillId="3" borderId="0" xfId="0" applyFont="1" applyFill="1" applyAlignment="1">
      <alignment horizontal="left" vertical="top" wrapText="1"/>
    </xf>
    <xf numFmtId="0" fontId="6" fillId="3" borderId="9"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8"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2" borderId="3" xfId="0" applyFont="1" applyFill="1" applyBorder="1" applyAlignment="1" applyProtection="1">
      <alignment horizontal="left" vertical="top" wrapText="1"/>
      <protection locked="0"/>
    </xf>
    <xf numFmtId="0" fontId="6" fillId="3" borderId="12" xfId="0" applyFont="1" applyFill="1" applyBorder="1" applyAlignment="1">
      <alignment horizontal="left" vertical="top" wrapText="1"/>
    </xf>
    <xf numFmtId="0" fontId="6" fillId="2" borderId="6"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4" fillId="0" borderId="0" xfId="0" applyFont="1" applyAlignment="1">
      <alignment horizontal="center" wrapText="1"/>
    </xf>
    <xf numFmtId="0" fontId="43" fillId="9" borderId="0" xfId="0" applyFont="1" applyFill="1" applyAlignment="1">
      <alignment horizontal="center" vertical="center" wrapText="1"/>
    </xf>
    <xf numFmtId="0" fontId="6" fillId="3" borderId="2"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1" xfId="0" applyFont="1" applyFill="1" applyBorder="1" applyAlignment="1">
      <alignment horizontal="right" vertical="top" wrapText="1"/>
    </xf>
    <xf numFmtId="0" fontId="6" fillId="3" borderId="2" xfId="0" applyFont="1" applyFill="1" applyBorder="1" applyAlignment="1">
      <alignment horizontal="right" vertical="top" wrapText="1"/>
    </xf>
    <xf numFmtId="0" fontId="6" fillId="3" borderId="9" xfId="0" applyFont="1" applyFill="1" applyBorder="1" applyAlignment="1">
      <alignment horizontal="right" vertical="top" wrapText="1"/>
    </xf>
    <xf numFmtId="0" fontId="6" fillId="3" borderId="8" xfId="0" applyFont="1" applyFill="1" applyBorder="1" applyAlignment="1">
      <alignment horizontal="right" vertical="top" wrapText="1"/>
    </xf>
    <xf numFmtId="0" fontId="25" fillId="0" borderId="0" xfId="0" applyFont="1" applyAlignment="1">
      <alignment horizontal="left" vertical="top" wrapText="1"/>
    </xf>
    <xf numFmtId="0" fontId="23" fillId="4" borderId="1" xfId="0" applyFont="1" applyFill="1" applyBorder="1" applyAlignment="1">
      <alignment horizontal="left" vertical="top" wrapText="1"/>
    </xf>
    <xf numFmtId="0" fontId="5" fillId="3" borderId="8" xfId="0" applyFont="1" applyFill="1" applyBorder="1" applyAlignment="1">
      <alignment horizontal="center" vertical="top" wrapText="1"/>
    </xf>
    <xf numFmtId="0" fontId="5" fillId="3" borderId="1" xfId="0" applyFont="1" applyFill="1" applyBorder="1" applyAlignment="1">
      <alignment horizontal="center" vertical="top" wrapText="1"/>
    </xf>
    <xf numFmtId="0" fontId="6" fillId="3" borderId="0" xfId="0" applyFont="1" applyFill="1" applyAlignment="1">
      <alignment horizontal="center" vertical="top" wrapText="1"/>
    </xf>
    <xf numFmtId="0" fontId="3" fillId="3" borderId="7" xfId="0" applyFont="1" applyFill="1" applyBorder="1" applyAlignment="1">
      <alignment horizontal="left" vertical="top" wrapText="1"/>
    </xf>
    <xf numFmtId="0" fontId="3" fillId="3" borderId="14" xfId="0" applyFont="1" applyFill="1" applyBorder="1" applyAlignment="1">
      <alignment horizontal="left" vertical="top" wrapText="1"/>
    </xf>
    <xf numFmtId="0" fontId="6" fillId="3" borderId="68" xfId="0" applyFont="1" applyFill="1" applyBorder="1" applyAlignment="1">
      <alignment horizontal="left" vertical="top" wrapText="1"/>
    </xf>
    <xf numFmtId="0" fontId="6" fillId="3" borderId="63" xfId="0" applyFont="1" applyFill="1" applyBorder="1" applyAlignment="1">
      <alignment horizontal="left" vertical="top" wrapText="1"/>
    </xf>
    <xf numFmtId="0" fontId="3" fillId="3" borderId="3" xfId="0" applyFont="1" applyFill="1" applyBorder="1" applyAlignment="1">
      <alignment horizontal="left" vertical="top" wrapText="1"/>
    </xf>
    <xf numFmtId="0" fontId="6" fillId="3" borderId="9" xfId="0" quotePrefix="1" applyFont="1" applyFill="1" applyBorder="1" applyAlignment="1">
      <alignment horizontal="left" vertical="top" wrapText="1"/>
    </xf>
    <xf numFmtId="0" fontId="6" fillId="3" borderId="56" xfId="0" applyFont="1" applyFill="1" applyBorder="1" applyAlignment="1">
      <alignment horizontal="left" vertical="top" wrapText="1"/>
    </xf>
    <xf numFmtId="0" fontId="6" fillId="3" borderId="66" xfId="0" applyFont="1" applyFill="1" applyBorder="1" applyAlignment="1">
      <alignment horizontal="left" vertical="top" wrapText="1"/>
    </xf>
    <xf numFmtId="0" fontId="6" fillId="3" borderId="64" xfId="0" applyFont="1" applyFill="1" applyBorder="1" applyAlignment="1">
      <alignment horizontal="left" vertical="top" wrapText="1"/>
    </xf>
    <xf numFmtId="0" fontId="6" fillId="3" borderId="65" xfId="0" applyFont="1" applyFill="1" applyBorder="1" applyAlignment="1">
      <alignment horizontal="left" vertical="top" wrapText="1"/>
    </xf>
    <xf numFmtId="0" fontId="3" fillId="3" borderId="12" xfId="0" applyFont="1" applyFill="1" applyBorder="1" applyAlignment="1">
      <alignment horizontal="center" vertical="top" wrapText="1"/>
    </xf>
    <xf numFmtId="0" fontId="3" fillId="3" borderId="0" xfId="0" applyFont="1" applyFill="1" applyAlignment="1">
      <alignment horizontal="center" vertical="top" wrapText="1"/>
    </xf>
    <xf numFmtId="0" fontId="6" fillId="3" borderId="58" xfId="0" applyFont="1" applyFill="1" applyBorder="1" applyAlignment="1">
      <alignment horizontal="left" vertical="top" wrapText="1"/>
    </xf>
    <xf numFmtId="0" fontId="6" fillId="3" borderId="59" xfId="0" applyFont="1" applyFill="1" applyBorder="1" applyAlignment="1">
      <alignment horizontal="left" vertical="top" wrapText="1"/>
    </xf>
    <xf numFmtId="0" fontId="6" fillId="3" borderId="67" xfId="0" applyFont="1" applyFill="1" applyBorder="1" applyAlignment="1">
      <alignment horizontal="left" vertical="top" wrapText="1"/>
    </xf>
    <xf numFmtId="0" fontId="21" fillId="0" borderId="21" xfId="2" quotePrefix="1" applyFill="1" applyBorder="1" applyAlignment="1" applyProtection="1">
      <alignment horizontal="left" vertical="top" wrapText="1"/>
      <protection locked="0"/>
    </xf>
    <xf numFmtId="0" fontId="21" fillId="0" borderId="46" xfId="2" quotePrefix="1" applyFill="1" applyBorder="1" applyAlignment="1" applyProtection="1">
      <alignment horizontal="left" vertical="top" wrapText="1"/>
      <protection locked="0"/>
    </xf>
    <xf numFmtId="0" fontId="21" fillId="0" borderId="22" xfId="2" quotePrefix="1" applyFill="1" applyBorder="1" applyAlignment="1" applyProtection="1">
      <alignment horizontal="left" vertical="top" wrapText="1"/>
      <protection locked="0"/>
    </xf>
    <xf numFmtId="0" fontId="46" fillId="15" borderId="15" xfId="0" applyFont="1" applyFill="1" applyBorder="1" applyAlignment="1">
      <alignment horizontal="left" vertical="top" wrapText="1"/>
    </xf>
    <xf numFmtId="0" fontId="46" fillId="15" borderId="37" xfId="0" applyFont="1" applyFill="1" applyBorder="1" applyAlignment="1">
      <alignment horizontal="left" vertical="top" wrapText="1"/>
    </xf>
    <xf numFmtId="0" fontId="46" fillId="15" borderId="16" xfId="0" applyFont="1" applyFill="1" applyBorder="1" applyAlignment="1">
      <alignment horizontal="left" vertical="top" wrapText="1"/>
    </xf>
    <xf numFmtId="0" fontId="21" fillId="0" borderId="17" xfId="2" quotePrefix="1" applyFill="1" applyBorder="1" applyAlignment="1" applyProtection="1">
      <alignment horizontal="left" vertical="top" wrapText="1"/>
      <protection locked="0"/>
    </xf>
    <xf numFmtId="0" fontId="21" fillId="0" borderId="0" xfId="2" quotePrefix="1" applyFill="1" applyBorder="1" applyAlignment="1" applyProtection="1">
      <alignment horizontal="left" vertical="top" wrapText="1"/>
      <protection locked="0"/>
    </xf>
    <xf numFmtId="0" fontId="21" fillId="0" borderId="18" xfId="2" quotePrefix="1" applyFill="1" applyBorder="1" applyAlignment="1" applyProtection="1">
      <alignment horizontal="left" vertical="top" wrapText="1"/>
      <protection locked="0"/>
    </xf>
    <xf numFmtId="0" fontId="23" fillId="4" borderId="1" xfId="0" applyFont="1" applyFill="1" applyBorder="1" applyAlignment="1" applyProtection="1">
      <alignment horizontal="center" vertical="top" wrapText="1"/>
    </xf>
    <xf numFmtId="0" fontId="6" fillId="3" borderId="1" xfId="0" applyFont="1" applyFill="1" applyBorder="1" applyAlignment="1" applyProtection="1">
      <alignment horizontal="right" vertical="top" wrapText="1"/>
    </xf>
    <xf numFmtId="0" fontId="23" fillId="4" borderId="2" xfId="0" applyFont="1" applyFill="1" applyBorder="1" applyAlignment="1" applyProtection="1">
      <alignment horizontal="left" vertical="top" wrapText="1"/>
    </xf>
    <xf numFmtId="0" fontId="23" fillId="4" borderId="8" xfId="0" applyFont="1" applyFill="1" applyBorder="1" applyAlignment="1" applyProtection="1">
      <alignment horizontal="left" vertical="top" wrapText="1"/>
    </xf>
    <xf numFmtId="0" fontId="23" fillId="2" borderId="2" xfId="0" applyFont="1" applyFill="1" applyBorder="1" applyAlignment="1" applyProtection="1">
      <alignment horizontal="left" vertical="top" wrapText="1"/>
      <protection locked="0"/>
    </xf>
    <xf numFmtId="0" fontId="23" fillId="2" borderId="9" xfId="0" applyFont="1" applyFill="1" applyBorder="1" applyAlignment="1" applyProtection="1">
      <alignment horizontal="left" vertical="top" wrapText="1"/>
      <protection locked="0"/>
    </xf>
    <xf numFmtId="0" fontId="23" fillId="2" borderId="8" xfId="0" applyFont="1" applyFill="1" applyBorder="1" applyAlignment="1" applyProtection="1">
      <alignment horizontal="left" vertical="top" wrapText="1"/>
      <protection locked="0"/>
    </xf>
    <xf numFmtId="0" fontId="23" fillId="2" borderId="1" xfId="0" applyFont="1" applyFill="1" applyBorder="1" applyAlignment="1" applyProtection="1">
      <alignment horizontal="left" vertical="top" wrapText="1"/>
      <protection locked="0"/>
    </xf>
    <xf numFmtId="0" fontId="6" fillId="13" borderId="1" xfId="0" applyFont="1" applyFill="1" applyBorder="1" applyAlignment="1" applyProtection="1">
      <alignment horizontal="center" vertical="top" wrapText="1"/>
      <protection locked="0"/>
    </xf>
    <xf numFmtId="0" fontId="6" fillId="3" borderId="75" xfId="0" applyFont="1" applyFill="1" applyBorder="1" applyAlignment="1" applyProtection="1">
      <alignment horizontal="left" vertical="top" wrapText="1"/>
    </xf>
    <xf numFmtId="0" fontId="6" fillId="3" borderId="7" xfId="0" applyFont="1" applyFill="1" applyBorder="1" applyAlignment="1" applyProtection="1">
      <alignment horizontal="center" vertical="top" wrapText="1"/>
    </xf>
    <xf numFmtId="0" fontId="6" fillId="3" borderId="7" xfId="0" applyFont="1" applyFill="1" applyBorder="1" applyAlignment="1" applyProtection="1">
      <alignment horizontal="left" vertical="top" wrapText="1"/>
    </xf>
    <xf numFmtId="0" fontId="6" fillId="3" borderId="1" xfId="0" quotePrefix="1" applyFont="1" applyFill="1" applyBorder="1" applyAlignment="1" applyProtection="1">
      <alignment horizontal="left" vertical="top" wrapText="1"/>
    </xf>
    <xf numFmtId="0" fontId="6" fillId="2"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12"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4"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50"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6" fillId="3" borderId="14"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23" fillId="4" borderId="2" xfId="0" applyFont="1" applyFill="1" applyBorder="1" applyAlignment="1" applyProtection="1">
      <alignment horizontal="center" vertical="top" wrapText="1"/>
    </xf>
    <xf numFmtId="0" fontId="23" fillId="4" borderId="8" xfId="0" applyFont="1" applyFill="1" applyBorder="1" applyAlignment="1" applyProtection="1">
      <alignment horizontal="center" vertical="top" wrapText="1"/>
    </xf>
    <xf numFmtId="0" fontId="23" fillId="4" borderId="9" xfId="0" applyFont="1" applyFill="1" applyBorder="1" applyAlignment="1" applyProtection="1">
      <alignment horizontal="left" vertical="top" wrapText="1"/>
    </xf>
    <xf numFmtId="0" fontId="6" fillId="3" borderId="2" xfId="0" quotePrefix="1" applyFont="1" applyFill="1" applyBorder="1" applyAlignment="1" applyProtection="1">
      <alignment horizontal="left" vertical="top" wrapText="1"/>
    </xf>
    <xf numFmtId="0" fontId="27" fillId="3" borderId="2" xfId="0" applyFont="1" applyFill="1" applyBorder="1" applyAlignment="1" applyProtection="1">
      <alignment horizontal="left" vertical="top" wrapText="1"/>
    </xf>
    <xf numFmtId="0" fontId="27" fillId="3" borderId="9" xfId="0" applyFont="1" applyFill="1" applyBorder="1" applyAlignment="1" applyProtection="1">
      <alignment horizontal="left" vertical="top" wrapText="1"/>
    </xf>
    <xf numFmtId="0" fontId="27" fillId="3" borderId="8" xfId="0" applyFont="1" applyFill="1" applyBorder="1" applyAlignment="1" applyProtection="1">
      <alignment horizontal="left" vertical="top" wrapText="1"/>
    </xf>
    <xf numFmtId="0" fontId="23" fillId="4" borderId="9" xfId="0" applyFont="1" applyFill="1" applyBorder="1" applyAlignment="1" applyProtection="1">
      <alignment horizontal="center" vertical="top" wrapText="1"/>
    </xf>
    <xf numFmtId="0" fontId="50" fillId="3" borderId="2" xfId="2" applyFont="1" applyFill="1" applyBorder="1" applyAlignment="1" applyProtection="1">
      <alignment horizontal="left" vertical="top" wrapText="1"/>
    </xf>
    <xf numFmtId="0" fontId="50" fillId="3" borderId="9" xfId="2" applyFont="1" applyFill="1" applyBorder="1" applyAlignment="1" applyProtection="1">
      <alignment horizontal="left" vertical="top" wrapText="1"/>
    </xf>
    <xf numFmtId="0" fontId="50" fillId="3" borderId="8" xfId="2" applyFont="1" applyFill="1" applyBorder="1" applyAlignment="1" applyProtection="1">
      <alignment horizontal="left" vertical="top" wrapText="1"/>
    </xf>
    <xf numFmtId="0" fontId="6" fillId="3" borderId="1" xfId="0" applyFont="1" applyFill="1" applyBorder="1" applyAlignment="1" applyProtection="1">
      <alignment horizontal="left" vertical="top"/>
    </xf>
    <xf numFmtId="0" fontId="6" fillId="3" borderId="3" xfId="0" applyFont="1" applyFill="1" applyBorder="1" applyAlignment="1" applyProtection="1">
      <alignment horizontal="left" vertical="top"/>
    </xf>
    <xf numFmtId="0" fontId="3" fillId="3" borderId="51" xfId="0" applyFont="1" applyFill="1" applyBorder="1" applyAlignment="1" applyProtection="1">
      <alignment horizontal="left" vertical="top"/>
    </xf>
    <xf numFmtId="0" fontId="3" fillId="3" borderId="52" xfId="0" applyFont="1" applyFill="1" applyBorder="1" applyAlignment="1" applyProtection="1">
      <alignment horizontal="left" vertical="top"/>
    </xf>
    <xf numFmtId="0" fontId="23" fillId="4" borderId="1" xfId="0" applyFont="1" applyFill="1" applyBorder="1" applyAlignment="1" applyProtection="1">
      <alignment horizontal="left" vertical="top"/>
    </xf>
    <xf numFmtId="0" fontId="3" fillId="3" borderId="72" xfId="0" applyFont="1" applyFill="1" applyBorder="1" applyAlignment="1" applyProtection="1">
      <alignment horizontal="left" vertical="top"/>
    </xf>
    <xf numFmtId="0" fontId="3" fillId="3" borderId="73" xfId="0" applyFont="1" applyFill="1" applyBorder="1" applyAlignment="1" applyProtection="1">
      <alignment horizontal="left" vertical="top"/>
    </xf>
    <xf numFmtId="0" fontId="6" fillId="3" borderId="55" xfId="0" applyFont="1" applyFill="1" applyBorder="1" applyAlignment="1" applyProtection="1">
      <alignment horizontal="left" vertical="top"/>
    </xf>
    <xf numFmtId="0" fontId="6" fillId="3" borderId="74" xfId="0" applyFont="1" applyFill="1" applyBorder="1" applyAlignment="1" applyProtection="1">
      <alignment horizontal="left" vertical="top"/>
    </xf>
    <xf numFmtId="0" fontId="32" fillId="4" borderId="1" xfId="0" applyFont="1" applyFill="1" applyBorder="1" applyAlignment="1" applyProtection="1">
      <alignment horizontal="center" vertical="top"/>
    </xf>
    <xf numFmtId="14" fontId="6" fillId="2" borderId="1" xfId="0" applyNumberFormat="1" applyFont="1" applyFill="1" applyBorder="1" applyAlignment="1" applyProtection="1">
      <alignment horizontal="center" vertical="top"/>
      <protection locked="0"/>
    </xf>
    <xf numFmtId="0" fontId="31" fillId="4" borderId="1" xfId="0" applyFont="1" applyFill="1" applyBorder="1" applyAlignment="1" applyProtection="1">
      <alignment horizontal="left" vertical="top"/>
    </xf>
    <xf numFmtId="0" fontId="3" fillId="3" borderId="2" xfId="0" applyFont="1" applyFill="1" applyBorder="1" applyAlignment="1" applyProtection="1">
      <alignment horizontal="left" vertical="top"/>
    </xf>
    <xf numFmtId="0" fontId="3" fillId="3" borderId="9" xfId="0" applyFont="1" applyFill="1" applyBorder="1" applyAlignment="1" applyProtection="1">
      <alignment horizontal="left" vertical="top"/>
    </xf>
    <xf numFmtId="0" fontId="3" fillId="3" borderId="8" xfId="0" applyFont="1" applyFill="1" applyBorder="1" applyAlignment="1" applyProtection="1">
      <alignment horizontal="left" vertical="top"/>
    </xf>
    <xf numFmtId="0" fontId="3" fillId="3" borderId="55" xfId="0" applyFont="1" applyFill="1" applyBorder="1" applyAlignment="1" applyProtection="1">
      <alignment horizontal="left" vertical="top"/>
    </xf>
    <xf numFmtId="0" fontId="32" fillId="4" borderId="3" xfId="0" applyFont="1" applyFill="1" applyBorder="1" applyAlignment="1" applyProtection="1">
      <alignment horizontal="center" vertical="top"/>
    </xf>
    <xf numFmtId="14" fontId="6" fillId="11" borderId="55" xfId="0" applyNumberFormat="1" applyFont="1" applyFill="1" applyBorder="1" applyAlignment="1" applyProtection="1">
      <alignment horizontal="center" vertical="top"/>
      <protection locked="0"/>
    </xf>
    <xf numFmtId="0" fontId="31" fillId="4" borderId="3" xfId="0" applyFont="1" applyFill="1" applyBorder="1" applyAlignment="1" applyProtection="1">
      <alignment horizontal="left" vertical="top"/>
    </xf>
    <xf numFmtId="0" fontId="6" fillId="3" borderId="55" xfId="0" applyFont="1" applyFill="1" applyBorder="1" applyAlignment="1" applyProtection="1">
      <alignment horizontal="center" vertical="top"/>
    </xf>
    <xf numFmtId="0" fontId="38" fillId="0" borderId="0" xfId="0" applyFont="1" applyAlignment="1" applyProtection="1">
      <alignment horizontal="center" wrapText="1"/>
    </xf>
    <xf numFmtId="49" fontId="6" fillId="3" borderId="2" xfId="0" applyNumberFormat="1" applyFont="1" applyFill="1" applyBorder="1" applyAlignment="1" applyProtection="1">
      <alignment horizontal="left" vertical="top" wrapText="1"/>
    </xf>
    <xf numFmtId="49" fontId="6" fillId="3" borderId="9" xfId="0" applyNumberFormat="1" applyFont="1" applyFill="1" applyBorder="1" applyAlignment="1" applyProtection="1">
      <alignment horizontal="left" vertical="top" wrapText="1"/>
    </xf>
    <xf numFmtId="49" fontId="6" fillId="3" borderId="8" xfId="0" applyNumberFormat="1" applyFont="1" applyFill="1" applyBorder="1" applyAlignment="1" applyProtection="1">
      <alignment horizontal="left" vertical="top" wrapText="1"/>
    </xf>
    <xf numFmtId="9" fontId="6" fillId="3" borderId="2" xfId="1" applyFont="1" applyFill="1" applyBorder="1" applyAlignment="1" applyProtection="1">
      <alignment horizontal="center" vertical="top" wrapText="1"/>
    </xf>
    <xf numFmtId="9" fontId="6" fillId="3" borderId="8" xfId="1" applyFont="1" applyFill="1" applyBorder="1" applyAlignment="1" applyProtection="1">
      <alignment horizontal="center" vertical="top" wrapText="1"/>
    </xf>
    <xf numFmtId="9" fontId="23" fillId="15" borderId="2" xfId="1" applyFont="1" applyFill="1" applyBorder="1" applyAlignment="1" applyProtection="1">
      <alignment horizontal="center" vertical="top" wrapText="1"/>
    </xf>
    <xf numFmtId="9" fontId="23" fillId="15" borderId="8" xfId="1" applyFont="1" applyFill="1" applyBorder="1" applyAlignment="1" applyProtection="1">
      <alignment horizontal="center" vertical="top" wrapText="1"/>
    </xf>
    <xf numFmtId="49" fontId="3" fillId="3" borderId="4" xfId="0" applyNumberFormat="1" applyFont="1" applyFill="1" applyBorder="1" applyAlignment="1" applyProtection="1">
      <alignment horizontal="left" vertical="center" wrapText="1"/>
    </xf>
    <xf numFmtId="49" fontId="3" fillId="3" borderId="0" xfId="0" applyNumberFormat="1" applyFont="1" applyFill="1" applyBorder="1" applyAlignment="1" applyProtection="1">
      <alignment horizontal="left" vertical="center" wrapText="1"/>
    </xf>
    <xf numFmtId="49" fontId="3" fillId="3" borderId="50" xfId="0" applyNumberFormat="1" applyFont="1" applyFill="1" applyBorder="1" applyAlignment="1" applyProtection="1">
      <alignment horizontal="left" vertical="center" wrapText="1"/>
    </xf>
    <xf numFmtId="49" fontId="3" fillId="3" borderId="5" xfId="0" applyNumberFormat="1" applyFont="1" applyFill="1" applyBorder="1" applyAlignment="1" applyProtection="1">
      <alignment horizontal="left" vertical="center" wrapText="1"/>
    </xf>
    <xf numFmtId="49" fontId="3" fillId="3" borderId="14" xfId="0" applyNumberFormat="1" applyFont="1" applyFill="1" applyBorder="1" applyAlignment="1" applyProtection="1">
      <alignment horizontal="left" vertical="center" wrapText="1"/>
    </xf>
    <xf numFmtId="49" fontId="3" fillId="3" borderId="13" xfId="0" applyNumberFormat="1" applyFont="1" applyFill="1" applyBorder="1" applyAlignment="1" applyProtection="1">
      <alignment horizontal="left" vertical="center" wrapText="1"/>
    </xf>
    <xf numFmtId="0" fontId="3" fillId="3" borderId="10"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50"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49" fontId="23" fillId="3" borderId="0" xfId="0" applyNumberFormat="1" applyFont="1" applyFill="1" applyAlignment="1" applyProtection="1">
      <alignment horizontal="left" vertical="top" wrapText="1"/>
    </xf>
    <xf numFmtId="49" fontId="6" fillId="3" borderId="1" xfId="0" applyNumberFormat="1" applyFont="1" applyFill="1" applyBorder="1" applyAlignment="1" applyProtection="1">
      <alignment horizontal="left" vertical="top" wrapText="1"/>
    </xf>
    <xf numFmtId="49" fontId="3" fillId="3" borderId="7" xfId="0" applyNumberFormat="1" applyFont="1" applyFill="1" applyBorder="1" applyAlignment="1" applyProtection="1">
      <alignment horizontal="left" vertical="center" wrapText="1"/>
    </xf>
    <xf numFmtId="49" fontId="3" fillId="3" borderId="1" xfId="0" applyNumberFormat="1" applyFont="1" applyFill="1" applyBorder="1" applyAlignment="1" applyProtection="1">
      <alignment horizontal="left" vertical="center" wrapText="1"/>
    </xf>
    <xf numFmtId="49" fontId="6" fillId="3" borderId="7" xfId="0" applyNumberFormat="1" applyFont="1" applyFill="1" applyBorder="1" applyAlignment="1" applyProtection="1">
      <alignment horizontal="left" vertical="top" wrapText="1"/>
    </xf>
    <xf numFmtId="49" fontId="5" fillId="3" borderId="0" xfId="0" applyNumberFormat="1" applyFont="1" applyFill="1" applyAlignment="1" applyProtection="1">
      <alignment horizontal="left" vertical="top" wrapText="1"/>
    </xf>
    <xf numFmtId="0" fontId="3" fillId="3" borderId="6"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6" fillId="3" borderId="54" xfId="0" applyFont="1" applyFill="1" applyBorder="1" applyAlignment="1" applyProtection="1">
      <alignment horizontal="center" vertical="top"/>
    </xf>
    <xf numFmtId="0" fontId="4" fillId="12" borderId="17" xfId="0" applyFont="1" applyFill="1" applyBorder="1" applyAlignment="1" applyProtection="1">
      <alignment horizontal="left" vertical="top" wrapText="1"/>
    </xf>
    <xf numFmtId="0" fontId="4" fillId="12" borderId="0" xfId="0" applyFont="1" applyFill="1" applyAlignment="1" applyProtection="1">
      <alignment horizontal="left" vertical="top" wrapText="1"/>
    </xf>
    <xf numFmtId="0" fontId="3" fillId="3" borderId="54" xfId="0" applyFont="1" applyFill="1" applyBorder="1" applyAlignment="1" applyProtection="1">
      <alignment horizontal="left" vertical="top" wrapText="1"/>
    </xf>
    <xf numFmtId="0" fontId="6" fillId="2" borderId="54" xfId="0" applyFont="1" applyFill="1" applyBorder="1" applyAlignment="1" applyProtection="1">
      <alignment horizontal="left" vertical="top"/>
      <protection locked="0"/>
    </xf>
    <xf numFmtId="0" fontId="3" fillId="3" borderId="3" xfId="0" applyFont="1" applyFill="1" applyBorder="1" applyAlignment="1" applyProtection="1">
      <alignment horizontal="center" vertical="center" wrapText="1"/>
    </xf>
    <xf numFmtId="9" fontId="6" fillId="3" borderId="5" xfId="1" applyFont="1" applyFill="1" applyBorder="1" applyAlignment="1" applyProtection="1">
      <alignment horizontal="center" vertical="top" wrapText="1"/>
    </xf>
    <xf numFmtId="9" fontId="6" fillId="3" borderId="13" xfId="1" applyFont="1" applyFill="1" applyBorder="1" applyAlignment="1" applyProtection="1">
      <alignment horizontal="center" vertical="top" wrapText="1"/>
    </xf>
    <xf numFmtId="49" fontId="23" fillId="3" borderId="14" xfId="0" applyNumberFormat="1" applyFont="1" applyFill="1" applyBorder="1" applyAlignment="1" applyProtection="1">
      <alignment horizontal="left" vertical="top" wrapText="1"/>
    </xf>
    <xf numFmtId="14" fontId="6" fillId="2" borderId="54" xfId="0" applyNumberFormat="1" applyFont="1" applyFill="1" applyBorder="1" applyAlignment="1" applyProtection="1">
      <alignment horizontal="left" vertical="top"/>
      <protection locked="0"/>
    </xf>
    <xf numFmtId="0" fontId="3" fillId="3" borderId="76" xfId="0" applyFont="1" applyFill="1" applyBorder="1" applyAlignment="1" applyProtection="1">
      <alignment horizontal="left" vertical="top" wrapText="1"/>
    </xf>
    <xf numFmtId="0" fontId="6" fillId="3" borderId="76" xfId="0" applyFont="1" applyFill="1" applyBorder="1" applyAlignment="1" applyProtection="1">
      <alignment horizontal="center" vertical="top"/>
    </xf>
    <xf numFmtId="9" fontId="6" fillId="3" borderId="1" xfId="1" applyFont="1" applyFill="1" applyBorder="1" applyAlignment="1" applyProtection="1">
      <alignment horizontal="center" vertical="top" wrapText="1"/>
    </xf>
    <xf numFmtId="9" fontId="6" fillId="3" borderId="0" xfId="1" applyFont="1" applyFill="1" applyBorder="1" applyAlignment="1" applyProtection="1">
      <alignment horizontal="left" vertical="top" wrapText="1"/>
    </xf>
    <xf numFmtId="9" fontId="6" fillId="3" borderId="1" xfId="1" applyFont="1" applyFill="1" applyBorder="1" applyAlignment="1" applyProtection="1">
      <alignment horizontal="left" vertical="top" wrapText="1"/>
    </xf>
    <xf numFmtId="9" fontId="23" fillId="4" borderId="1" xfId="1" applyFont="1" applyFill="1" applyBorder="1" applyAlignment="1" applyProtection="1">
      <alignment horizontal="center" vertical="top" wrapText="1"/>
    </xf>
    <xf numFmtId="0" fontId="3" fillId="3" borderId="1" xfId="0" applyFont="1" applyFill="1" applyBorder="1" applyAlignment="1" applyProtection="1">
      <alignment horizontal="center" vertical="center" wrapText="1"/>
    </xf>
    <xf numFmtId="9" fontId="22" fillId="15" borderId="1" xfId="1" applyFont="1" applyFill="1" applyBorder="1" applyAlignment="1" applyProtection="1">
      <alignment horizontal="left" vertical="top" wrapText="1"/>
    </xf>
    <xf numFmtId="0" fontId="3" fillId="0" borderId="7" xfId="0" applyFont="1" applyFill="1" applyBorder="1" applyAlignment="1" applyProtection="1">
      <alignment horizontal="center" vertical="top" wrapText="1"/>
    </xf>
    <xf numFmtId="0" fontId="22" fillId="0" borderId="7" xfId="0" applyFont="1" applyFill="1" applyBorder="1" applyAlignment="1" applyProtection="1">
      <alignment horizontal="center" vertical="top" wrapText="1"/>
    </xf>
    <xf numFmtId="9" fontId="3" fillId="2" borderId="7" xfId="1" applyFont="1" applyFill="1" applyBorder="1" applyAlignment="1" applyProtection="1">
      <alignment horizontal="center" vertical="top" wrapText="1"/>
      <protection locked="0"/>
    </xf>
    <xf numFmtId="0" fontId="22" fillId="0" borderId="1" xfId="0" applyFont="1" applyFill="1" applyBorder="1" applyAlignment="1" applyProtection="1">
      <alignment horizontal="center" vertical="top" wrapText="1"/>
    </xf>
    <xf numFmtId="0" fontId="3" fillId="3" borderId="19" xfId="0" applyFont="1" applyFill="1" applyBorder="1" applyAlignment="1" applyProtection="1">
      <alignment horizontal="center" vertical="center" wrapText="1"/>
    </xf>
    <xf numFmtId="0" fontId="3" fillId="3" borderId="20"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6" fillId="3" borderId="33" xfId="0" applyFont="1" applyFill="1" applyBorder="1" applyAlignment="1" applyProtection="1">
      <alignment horizontal="left" vertical="top" wrapText="1"/>
    </xf>
    <xf numFmtId="0" fontId="3" fillId="3" borderId="15" xfId="0" applyFont="1" applyFill="1" applyBorder="1" applyAlignment="1" applyProtection="1">
      <alignment horizontal="left" vertical="center" wrapText="1"/>
    </xf>
    <xf numFmtId="0" fontId="3" fillId="3" borderId="37" xfId="0" applyFont="1" applyFill="1" applyBorder="1" applyAlignment="1" applyProtection="1">
      <alignment horizontal="left" vertical="center" wrapText="1"/>
    </xf>
    <xf numFmtId="0" fontId="3" fillId="3" borderId="16" xfId="0" applyFont="1" applyFill="1" applyBorder="1" applyAlignment="1" applyProtection="1">
      <alignment horizontal="left" vertical="center" wrapText="1"/>
    </xf>
    <xf numFmtId="0" fontId="3" fillId="3" borderId="17" xfId="0" applyFont="1" applyFill="1" applyBorder="1" applyAlignment="1" applyProtection="1">
      <alignment horizontal="left" vertical="center" wrapText="1"/>
    </xf>
    <xf numFmtId="0" fontId="3" fillId="3" borderId="0" xfId="0" applyFont="1" applyFill="1" applyAlignment="1" applyProtection="1">
      <alignment horizontal="left" vertical="center" wrapText="1"/>
    </xf>
    <xf numFmtId="0" fontId="3" fillId="3" borderId="18" xfId="0" applyFont="1" applyFill="1" applyBorder="1" applyAlignment="1" applyProtection="1">
      <alignment horizontal="left" vertical="center" wrapText="1"/>
    </xf>
    <xf numFmtId="0" fontId="3" fillId="3" borderId="21" xfId="0" applyFont="1" applyFill="1" applyBorder="1" applyAlignment="1" applyProtection="1">
      <alignment horizontal="left" vertical="center" wrapText="1"/>
    </xf>
    <xf numFmtId="0" fontId="3" fillId="3" borderId="46" xfId="0" applyFont="1" applyFill="1" applyBorder="1" applyAlignment="1" applyProtection="1">
      <alignment horizontal="left" vertical="center" wrapText="1"/>
    </xf>
    <xf numFmtId="0" fontId="3" fillId="3" borderId="22" xfId="0" applyFont="1" applyFill="1" applyBorder="1" applyAlignment="1" applyProtection="1">
      <alignment horizontal="left" vertical="center" wrapText="1"/>
    </xf>
    <xf numFmtId="0" fontId="6" fillId="2" borderId="30" xfId="0" applyFont="1" applyFill="1" applyBorder="1" applyAlignment="1" applyProtection="1">
      <alignment horizontal="left" vertical="top" wrapText="1"/>
      <protection locked="0"/>
    </xf>
    <xf numFmtId="0" fontId="6" fillId="2" borderId="31" xfId="0" applyFont="1" applyFill="1" applyBorder="1" applyAlignment="1" applyProtection="1">
      <alignment horizontal="left" vertical="top" wrapText="1"/>
      <protection locked="0"/>
    </xf>
    <xf numFmtId="0" fontId="6" fillId="3" borderId="30" xfId="0" applyFont="1" applyFill="1" applyBorder="1" applyAlignment="1" applyProtection="1">
      <alignment horizontal="left" vertical="top" wrapText="1"/>
    </xf>
    <xf numFmtId="0" fontId="6" fillId="3" borderId="31" xfId="0" applyFont="1" applyFill="1" applyBorder="1" applyAlignment="1" applyProtection="1">
      <alignment horizontal="left" vertical="top" wrapText="1"/>
    </xf>
    <xf numFmtId="0" fontId="6" fillId="2" borderId="27" xfId="0" applyFont="1" applyFill="1" applyBorder="1" applyAlignment="1" applyProtection="1">
      <alignment horizontal="left" vertical="top" wrapText="1"/>
      <protection locked="0"/>
    </xf>
    <xf numFmtId="0" fontId="6" fillId="2" borderId="28" xfId="0" applyFont="1" applyFill="1" applyBorder="1" applyAlignment="1" applyProtection="1">
      <alignment horizontal="left" vertical="top" wrapText="1"/>
      <protection locked="0"/>
    </xf>
    <xf numFmtId="0" fontId="23" fillId="3" borderId="0" xfId="0" applyFont="1" applyFill="1" applyAlignment="1" applyProtection="1">
      <alignment horizontal="left" vertical="top" wrapText="1"/>
    </xf>
    <xf numFmtId="49" fontId="6" fillId="3" borderId="26" xfId="0" applyNumberFormat="1" applyFont="1" applyFill="1" applyBorder="1" applyAlignment="1" applyProtection="1">
      <alignment horizontal="left" vertical="top" wrapText="1"/>
    </xf>
    <xf numFmtId="49" fontId="6" fillId="3" borderId="33" xfId="0" applyNumberFormat="1" applyFont="1" applyFill="1" applyBorder="1" applyAlignment="1" applyProtection="1">
      <alignment horizontal="left" vertical="top" wrapText="1"/>
    </xf>
    <xf numFmtId="49" fontId="6" fillId="3" borderId="3" xfId="0" applyNumberFormat="1" applyFont="1" applyFill="1" applyBorder="1" applyAlignment="1" applyProtection="1">
      <alignment horizontal="left" vertical="top" wrapText="1"/>
    </xf>
    <xf numFmtId="49" fontId="6" fillId="3" borderId="34" xfId="0" applyNumberFormat="1" applyFont="1" applyFill="1" applyBorder="1" applyAlignment="1" applyProtection="1">
      <alignment horizontal="left" vertical="top" wrapText="1"/>
    </xf>
    <xf numFmtId="0" fontId="22" fillId="4" borderId="19" xfId="0" applyFont="1" applyFill="1" applyBorder="1" applyAlignment="1" applyProtection="1">
      <alignment horizontal="left" vertical="top" wrapText="1"/>
    </xf>
    <xf numFmtId="0" fontId="22" fillId="4" borderId="40" xfId="0" applyFont="1" applyFill="1" applyBorder="1" applyAlignment="1" applyProtection="1">
      <alignment horizontal="left" vertical="top" wrapText="1"/>
    </xf>
    <xf numFmtId="0" fontId="22" fillId="4" borderId="20" xfId="0" applyFont="1" applyFill="1" applyBorder="1" applyAlignment="1" applyProtection="1">
      <alignment horizontal="left" vertical="top" wrapText="1"/>
    </xf>
    <xf numFmtId="49" fontId="6" fillId="3" borderId="35" xfId="0" applyNumberFormat="1" applyFont="1" applyFill="1" applyBorder="1" applyAlignment="1" applyProtection="1">
      <alignment horizontal="left" vertical="top" wrapText="1"/>
    </xf>
    <xf numFmtId="49" fontId="6" fillId="3" borderId="36" xfId="0" applyNumberFormat="1" applyFont="1" applyFill="1" applyBorder="1" applyAlignment="1" applyProtection="1">
      <alignment horizontal="left" vertical="top" wrapText="1"/>
    </xf>
    <xf numFmtId="0" fontId="3" fillId="3" borderId="47" xfId="0" applyFont="1" applyFill="1" applyBorder="1" applyAlignment="1" applyProtection="1">
      <alignment horizontal="center" vertical="center" wrapText="1"/>
    </xf>
    <xf numFmtId="0" fontId="3" fillId="3" borderId="48" xfId="0" applyFont="1" applyFill="1" applyBorder="1" applyAlignment="1" applyProtection="1">
      <alignment horizontal="center" vertical="center" wrapText="1"/>
    </xf>
    <xf numFmtId="0" fontId="3" fillId="3" borderId="49" xfId="0" applyFont="1" applyFill="1" applyBorder="1" applyAlignment="1" applyProtection="1">
      <alignment horizontal="center" vertical="center" wrapText="1"/>
    </xf>
    <xf numFmtId="0" fontId="25" fillId="3" borderId="4" xfId="0" quotePrefix="1" applyFont="1" applyFill="1" applyBorder="1" applyAlignment="1" applyProtection="1">
      <alignment horizontal="left" vertical="top" wrapText="1"/>
    </xf>
    <xf numFmtId="0" fontId="6" fillId="3" borderId="27" xfId="0" applyFont="1" applyFill="1" applyBorder="1" applyAlignment="1" applyProtection="1">
      <alignment horizontal="left" vertical="top" wrapText="1"/>
    </xf>
    <xf numFmtId="0" fontId="6" fillId="3" borderId="28" xfId="0" applyFont="1" applyFill="1" applyBorder="1" applyAlignment="1" applyProtection="1">
      <alignment horizontal="left" vertical="top" wrapText="1"/>
    </xf>
    <xf numFmtId="0" fontId="3" fillId="3" borderId="41" xfId="0" applyFont="1" applyFill="1" applyBorder="1" applyAlignment="1" applyProtection="1">
      <alignment horizontal="center" vertical="center" wrapText="1"/>
    </xf>
    <xf numFmtId="9" fontId="6" fillId="3" borderId="44" xfId="0" applyNumberFormat="1" applyFont="1" applyFill="1" applyBorder="1" applyAlignment="1" applyProtection="1">
      <alignment horizontal="center" vertical="top" wrapText="1"/>
    </xf>
    <xf numFmtId="9" fontId="6" fillId="3" borderId="38" xfId="0" applyNumberFormat="1" applyFont="1" applyFill="1" applyBorder="1" applyAlignment="1" applyProtection="1">
      <alignment horizontal="center" vertical="top" wrapText="1"/>
    </xf>
    <xf numFmtId="9" fontId="6" fillId="3" borderId="45" xfId="1" applyFont="1" applyFill="1" applyBorder="1" applyAlignment="1" applyProtection="1">
      <alignment horizontal="center" vertical="top" wrapText="1"/>
    </xf>
    <xf numFmtId="9" fontId="6" fillId="3" borderId="39" xfId="1" applyFont="1" applyFill="1" applyBorder="1" applyAlignment="1" applyProtection="1">
      <alignment horizontal="center" vertical="top" wrapText="1"/>
    </xf>
    <xf numFmtId="0" fontId="6" fillId="3" borderId="1" xfId="0" applyFont="1" applyFill="1" applyBorder="1" applyAlignment="1" applyProtection="1">
      <alignment horizontal="left" vertical="center"/>
    </xf>
    <xf numFmtId="0" fontId="6" fillId="2" borderId="1"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6" fillId="3" borderId="9" xfId="0" applyFont="1" applyFill="1" applyBorder="1" applyAlignment="1" applyProtection="1">
      <alignment horizontal="left" vertical="center"/>
    </xf>
    <xf numFmtId="0" fontId="6" fillId="3" borderId="8" xfId="0" applyFont="1" applyFill="1" applyBorder="1" applyAlignment="1" applyProtection="1">
      <alignment horizontal="left" vertical="center"/>
    </xf>
    <xf numFmtId="0" fontId="22" fillId="4" borderId="1" xfId="0" applyFont="1" applyFill="1" applyBorder="1" applyAlignment="1" applyProtection="1">
      <alignment horizontal="left" vertical="center"/>
    </xf>
    <xf numFmtId="0" fontId="6" fillId="2" borderId="8"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xf>
    <xf numFmtId="0" fontId="6" fillId="2" borderId="2" xfId="0" applyFont="1" applyFill="1" applyBorder="1" applyAlignment="1" applyProtection="1">
      <alignment horizontal="left" vertical="center"/>
      <protection locked="0"/>
    </xf>
    <xf numFmtId="0" fontId="44" fillId="3" borderId="0" xfId="0" applyFont="1" applyFill="1" applyAlignment="1" applyProtection="1">
      <alignment horizontal="center" vertical="center"/>
    </xf>
    <xf numFmtId="0" fontId="10" fillId="3" borderId="3" xfId="0" applyFont="1" applyFill="1" applyBorder="1" applyAlignment="1" applyProtection="1">
      <alignment horizontal="left" vertical="top" wrapText="1"/>
    </xf>
    <xf numFmtId="0" fontId="10" fillId="3" borderId="10" xfId="0" applyFont="1" applyFill="1" applyBorder="1" applyAlignment="1" applyProtection="1">
      <alignment horizontal="left" vertical="top" wrapText="1"/>
    </xf>
    <xf numFmtId="0" fontId="10" fillId="3" borderId="7" xfId="0" applyFont="1" applyFill="1" applyBorder="1" applyAlignment="1" applyProtection="1">
      <alignment horizontal="left" vertical="top" wrapText="1"/>
    </xf>
    <xf numFmtId="49" fontId="3" fillId="3" borderId="2" xfId="0" applyNumberFormat="1" applyFont="1" applyFill="1" applyBorder="1" applyAlignment="1" applyProtection="1">
      <alignment horizontal="left" vertical="top" wrapText="1"/>
    </xf>
    <xf numFmtId="49" fontId="3" fillId="3" borderId="8" xfId="0" applyNumberFormat="1" applyFont="1" applyFill="1" applyBorder="1" applyAlignment="1" applyProtection="1">
      <alignment horizontal="left" vertical="top" wrapText="1"/>
    </xf>
    <xf numFmtId="0" fontId="3" fillId="3" borderId="10" xfId="0" applyFont="1" applyFill="1" applyBorder="1" applyAlignment="1" applyProtection="1">
      <alignment horizontal="center" vertical="top" wrapText="1"/>
    </xf>
    <xf numFmtId="49" fontId="23" fillId="3" borderId="3" xfId="0" applyNumberFormat="1" applyFont="1" applyFill="1" applyBorder="1" applyAlignment="1" applyProtection="1">
      <alignment horizontal="center" vertical="top" wrapText="1"/>
    </xf>
    <xf numFmtId="49" fontId="23" fillId="3" borderId="10" xfId="0" applyNumberFormat="1" applyFont="1" applyFill="1" applyBorder="1" applyAlignment="1" applyProtection="1">
      <alignment horizontal="center" vertical="top" wrapText="1"/>
    </xf>
    <xf numFmtId="49" fontId="23" fillId="3" borderId="7" xfId="0" applyNumberFormat="1" applyFont="1" applyFill="1" applyBorder="1" applyAlignment="1" applyProtection="1">
      <alignment horizontal="center" vertical="top" wrapText="1"/>
    </xf>
    <xf numFmtId="0" fontId="10" fillId="3" borderId="3" xfId="0" applyFont="1" applyFill="1" applyBorder="1" applyAlignment="1" applyProtection="1">
      <alignment horizontal="center" vertical="top" wrapText="1"/>
    </xf>
    <xf numFmtId="0" fontId="10" fillId="3" borderId="10" xfId="0" applyFont="1" applyFill="1" applyBorder="1" applyAlignment="1" applyProtection="1">
      <alignment horizontal="center" vertical="top" wrapText="1"/>
    </xf>
    <xf numFmtId="0" fontId="4" fillId="3" borderId="2" xfId="0" applyFont="1" applyFill="1" applyBorder="1" applyAlignment="1" applyProtection="1">
      <alignment horizontal="left" vertical="top" wrapText="1"/>
    </xf>
    <xf numFmtId="0" fontId="4" fillId="3" borderId="8" xfId="0" applyFont="1" applyFill="1" applyBorder="1" applyAlignment="1" applyProtection="1">
      <alignment horizontal="left" vertical="top" wrapText="1"/>
    </xf>
    <xf numFmtId="0" fontId="4" fillId="3" borderId="3" xfId="0" applyFont="1" applyFill="1" applyBorder="1" applyAlignment="1" applyProtection="1">
      <alignment horizontal="center" vertical="top" wrapText="1"/>
    </xf>
    <xf numFmtId="0" fontId="4" fillId="3" borderId="10" xfId="0" applyFont="1" applyFill="1" applyBorder="1" applyAlignment="1" applyProtection="1">
      <alignment horizontal="center" vertical="top" wrapText="1"/>
    </xf>
    <xf numFmtId="0" fontId="4" fillId="3" borderId="7" xfId="0" applyFont="1" applyFill="1" applyBorder="1" applyAlignment="1" applyProtection="1">
      <alignment horizontal="center" vertical="top" wrapText="1"/>
    </xf>
    <xf numFmtId="0" fontId="14" fillId="3" borderId="1" xfId="0" applyFont="1" applyFill="1" applyBorder="1" applyAlignment="1" applyProtection="1">
      <alignment horizontal="left" vertical="top" wrapText="1"/>
    </xf>
    <xf numFmtId="0" fontId="3" fillId="3" borderId="10" xfId="0" applyFont="1" applyFill="1" applyBorder="1" applyAlignment="1" applyProtection="1">
      <alignment horizontal="left" vertical="top" wrapText="1"/>
    </xf>
    <xf numFmtId="49" fontId="6" fillId="3" borderId="12" xfId="0" applyNumberFormat="1" applyFont="1" applyFill="1" applyBorder="1" applyAlignment="1" applyProtection="1">
      <alignment horizontal="left" vertical="top" wrapText="1"/>
    </xf>
    <xf numFmtId="49" fontId="6" fillId="3" borderId="11" xfId="0" applyNumberFormat="1" applyFont="1" applyFill="1" applyBorder="1" applyAlignment="1" applyProtection="1">
      <alignment horizontal="left" vertical="top" wrapText="1"/>
    </xf>
    <xf numFmtId="0" fontId="10" fillId="3" borderId="50" xfId="0" applyFont="1" applyFill="1" applyBorder="1" applyAlignment="1" applyProtection="1">
      <alignment horizontal="left" vertical="top" wrapText="1"/>
    </xf>
    <xf numFmtId="0" fontId="18" fillId="3" borderId="1" xfId="0" applyFont="1" applyFill="1" applyBorder="1" applyAlignment="1" applyProtection="1">
      <alignment horizontal="left" vertical="top" wrapText="1"/>
    </xf>
    <xf numFmtId="0" fontId="10" fillId="3" borderId="1" xfId="0" applyFont="1" applyFill="1" applyBorder="1" applyAlignment="1" applyProtection="1">
      <alignment horizontal="left" vertical="top" wrapText="1"/>
    </xf>
    <xf numFmtId="0" fontId="3" fillId="3" borderId="3" xfId="0" applyFont="1" applyFill="1" applyBorder="1" applyAlignment="1" applyProtection="1">
      <alignment horizontal="left" vertical="top"/>
    </xf>
    <xf numFmtId="0" fontId="3" fillId="3" borderId="10" xfId="0" applyFont="1" applyFill="1" applyBorder="1" applyAlignment="1" applyProtection="1">
      <alignment horizontal="left" vertical="top"/>
    </xf>
    <xf numFmtId="0" fontId="3" fillId="3" borderId="1" xfId="0" applyFont="1" applyFill="1" applyBorder="1" applyAlignment="1" applyProtection="1">
      <alignment horizontal="left" vertical="top"/>
    </xf>
    <xf numFmtId="49" fontId="6" fillId="3" borderId="13" xfId="0" applyNumberFormat="1" applyFont="1" applyFill="1" applyBorder="1" applyAlignment="1" applyProtection="1">
      <alignment horizontal="left" vertical="top" wrapText="1"/>
    </xf>
    <xf numFmtId="49" fontId="5" fillId="3" borderId="8" xfId="0" applyNumberFormat="1" applyFont="1" applyFill="1" applyBorder="1" applyAlignment="1" applyProtection="1">
      <alignment horizontal="left" vertical="top" wrapText="1"/>
    </xf>
    <xf numFmtId="49" fontId="5" fillId="3" borderId="1" xfId="0" applyNumberFormat="1" applyFont="1" applyFill="1" applyBorder="1" applyAlignment="1" applyProtection="1">
      <alignment horizontal="left" vertical="top" wrapText="1"/>
    </xf>
    <xf numFmtId="0" fontId="8" fillId="3" borderId="8" xfId="0" applyFont="1" applyFill="1" applyBorder="1" applyAlignment="1" applyProtection="1">
      <alignment horizontal="left" vertical="top" wrapText="1"/>
    </xf>
    <xf numFmtId="0" fontId="8" fillId="3" borderId="1" xfId="0" applyFont="1" applyFill="1" applyBorder="1" applyAlignment="1" applyProtection="1">
      <alignment horizontal="left" vertical="top" wrapText="1"/>
    </xf>
    <xf numFmtId="49" fontId="8" fillId="3" borderId="2" xfId="0" applyNumberFormat="1" applyFont="1" applyFill="1" applyBorder="1" applyAlignment="1" applyProtection="1">
      <alignment horizontal="left" vertical="top" wrapText="1"/>
    </xf>
    <xf numFmtId="49" fontId="8" fillId="3" borderId="8" xfId="0" applyNumberFormat="1" applyFont="1" applyFill="1" applyBorder="1" applyAlignment="1" applyProtection="1">
      <alignment horizontal="left" vertical="top" wrapText="1"/>
    </xf>
    <xf numFmtId="0" fontId="3" fillId="3" borderId="7" xfId="0" applyFont="1" applyFill="1" applyBorder="1" applyAlignment="1" applyProtection="1">
      <alignment horizontal="left" vertical="top"/>
    </xf>
    <xf numFmtId="2" fontId="3" fillId="3" borderId="3" xfId="0" applyNumberFormat="1" applyFont="1" applyFill="1" applyBorder="1" applyAlignment="1" applyProtection="1">
      <alignment horizontal="left" vertical="top"/>
    </xf>
    <xf numFmtId="2" fontId="3" fillId="3" borderId="10" xfId="0" applyNumberFormat="1" applyFont="1" applyFill="1" applyBorder="1" applyAlignment="1" applyProtection="1">
      <alignment horizontal="left" vertical="top"/>
    </xf>
    <xf numFmtId="2" fontId="3" fillId="3" borderId="7" xfId="0" applyNumberFormat="1" applyFont="1" applyFill="1" applyBorder="1" applyAlignment="1" applyProtection="1">
      <alignment horizontal="left" vertical="top"/>
    </xf>
    <xf numFmtId="0" fontId="16" fillId="3" borderId="3" xfId="0" applyFont="1" applyFill="1" applyBorder="1" applyAlignment="1" applyProtection="1">
      <alignment horizontal="left" vertical="top" wrapText="1"/>
    </xf>
    <xf numFmtId="0" fontId="16" fillId="3" borderId="10" xfId="0" applyFont="1" applyFill="1" applyBorder="1" applyAlignment="1" applyProtection="1">
      <alignment horizontal="left" vertical="top" wrapText="1"/>
    </xf>
    <xf numFmtId="49" fontId="8" fillId="3" borderId="1" xfId="0" applyNumberFormat="1" applyFont="1" applyFill="1" applyBorder="1" applyAlignment="1" applyProtection="1">
      <alignment horizontal="left" vertical="top" wrapText="1"/>
    </xf>
    <xf numFmtId="49" fontId="12" fillId="3" borderId="2" xfId="0" applyNumberFormat="1" applyFont="1" applyFill="1" applyBorder="1" applyAlignment="1" applyProtection="1">
      <alignment horizontal="left" vertical="top" wrapText="1"/>
    </xf>
    <xf numFmtId="49" fontId="6" fillId="3" borderId="0" xfId="0" applyNumberFormat="1" applyFont="1" applyFill="1" applyAlignment="1" applyProtection="1">
      <alignment horizontal="left" vertical="top" wrapText="1"/>
    </xf>
    <xf numFmtId="0" fontId="16" fillId="3" borderId="1" xfId="0" applyFont="1" applyFill="1" applyBorder="1" applyAlignment="1" applyProtection="1">
      <alignment horizontal="left" vertical="top" wrapText="1"/>
    </xf>
    <xf numFmtId="0" fontId="8" fillId="3" borderId="9" xfId="0" applyFont="1" applyFill="1" applyBorder="1" applyAlignment="1" applyProtection="1">
      <alignment horizontal="left" vertical="top" wrapText="1"/>
    </xf>
    <xf numFmtId="0" fontId="11" fillId="3" borderId="3" xfId="0" applyFont="1" applyFill="1" applyBorder="1" applyAlignment="1" applyProtection="1">
      <alignment horizontal="left" vertical="top" wrapText="1"/>
    </xf>
    <xf numFmtId="0" fontId="11" fillId="3" borderId="1" xfId="0" applyFont="1" applyFill="1" applyBorder="1" applyAlignment="1" applyProtection="1">
      <alignment horizontal="left" vertical="top" wrapText="1"/>
    </xf>
    <xf numFmtId="0" fontId="10" fillId="3" borderId="7" xfId="0" applyFont="1" applyFill="1" applyBorder="1" applyAlignment="1" applyProtection="1">
      <alignment horizontal="center" vertical="top" wrapText="1"/>
    </xf>
    <xf numFmtId="0" fontId="5" fillId="3" borderId="3" xfId="0" applyFont="1" applyFill="1" applyBorder="1" applyAlignment="1" applyProtection="1">
      <alignment horizontal="center" vertical="top" wrapText="1"/>
    </xf>
    <xf numFmtId="0" fontId="5" fillId="3" borderId="10" xfId="0" applyFont="1" applyFill="1" applyBorder="1" applyAlignment="1" applyProtection="1">
      <alignment horizontal="center" vertical="top" wrapText="1"/>
    </xf>
    <xf numFmtId="0" fontId="5" fillId="3" borderId="7" xfId="0" applyFont="1" applyFill="1" applyBorder="1" applyAlignment="1" applyProtection="1">
      <alignment horizontal="center" vertical="top" wrapText="1"/>
    </xf>
  </cellXfs>
  <cellStyles count="3">
    <cellStyle name="Hyperlink" xfId="2" builtinId="8"/>
    <cellStyle name="Normal" xfId="0" builtinId="0"/>
    <cellStyle name="Per cent" xfId="1" builtinId="5"/>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00"/>
      <color rgb="FFCC99FF"/>
      <color rgb="FF943C77"/>
      <color rgb="FFFFD8FF"/>
      <color rgb="FFD88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GENERAL TB MODULE</a:t>
            </a:r>
          </a:p>
        </c:rich>
      </c:tx>
      <c:overlay val="0"/>
    </c:title>
    <c:autoTitleDeleted val="0"/>
    <c:plotArea>
      <c:layout/>
      <c:barChart>
        <c:barDir val="bar"/>
        <c:grouping val="clustered"/>
        <c:varyColors val="0"/>
        <c:ser>
          <c:idx val="0"/>
          <c:order val="0"/>
          <c:tx>
            <c:strRef>
              <c:f>'TB SUMMARY REPORT'!$I$32</c:f>
              <c:strCache>
                <c:ptCount val="1"/>
                <c:pt idx="0">
                  <c:v>Current Audit</c:v>
                </c:pt>
              </c:strCache>
            </c:strRef>
          </c:tx>
          <c:spPr>
            <a:solidFill>
              <a:schemeClr val="tx1"/>
            </a:solidFill>
            <a:ln>
              <a:solidFill>
                <a:sysClr val="windowText" lastClr="000000"/>
              </a:solidFill>
            </a:ln>
          </c:spPr>
          <c:invertIfNegative val="0"/>
          <c:cat>
            <c:multiLvlStrRef>
              <c:f>'TB SUMMARY REPORT'!$B$364:$E$375</c:f>
            </c:multiLvlStrRef>
          </c:cat>
          <c:val>
            <c:numRef>
              <c:f>'TB SUMMARY REPORT'!$J$35:$J$46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BE2-48A9-B9EE-F66EB7D5222B}"/>
            </c:ext>
          </c:extLst>
        </c:ser>
        <c:ser>
          <c:idx val="1"/>
          <c:order val="1"/>
          <c:tx>
            <c:strRef>
              <c:f>'TB SUMMARY REPORT'!$K$32</c:f>
              <c:strCache>
                <c:ptCount val="1"/>
                <c:pt idx="0">
                  <c:v>Previous audit</c:v>
                </c:pt>
              </c:strCache>
            </c:strRef>
          </c:tx>
          <c:spPr>
            <a:solidFill>
              <a:schemeClr val="bg2"/>
            </a:solidFill>
            <a:ln>
              <a:solidFill>
                <a:srgbClr val="000000"/>
              </a:solidFill>
            </a:ln>
          </c:spPr>
          <c:invertIfNegative val="0"/>
          <c:cat>
            <c:multiLvlStrRef>
              <c:f>'TB SUMMARY REPORT'!$B$364:$E$375</c:f>
            </c:multiLvlStrRef>
          </c:cat>
          <c:val>
            <c:numRef>
              <c:f>'TB SUMMARY REPORT'!$L$35:$L$46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BE2-48A9-B9EE-F66EB7D5222B}"/>
            </c:ext>
          </c:extLst>
        </c:ser>
        <c:dLbls>
          <c:showLegendKey val="0"/>
          <c:showVal val="0"/>
          <c:showCatName val="0"/>
          <c:showSerName val="0"/>
          <c:showPercent val="0"/>
          <c:showBubbleSize val="0"/>
        </c:dLbls>
        <c:gapWidth val="150"/>
        <c:axId val="121812480"/>
        <c:axId val="118900416"/>
      </c:barChart>
      <c:catAx>
        <c:axId val="121812480"/>
        <c:scaling>
          <c:orientation val="maxMin"/>
        </c:scaling>
        <c:delete val="0"/>
        <c:axPos val="l"/>
        <c:majorGridlines>
          <c:spPr>
            <a:ln>
              <a:noFill/>
            </a:ln>
          </c:spPr>
        </c:majorGridlines>
        <c:numFmt formatCode="General" sourceLinked="1"/>
        <c:majorTickMark val="out"/>
        <c:minorTickMark val="none"/>
        <c:tickLblPos val="nextTo"/>
        <c:txPr>
          <a:bodyPr/>
          <a:lstStyle/>
          <a:p>
            <a:pPr>
              <a:defRPr sz="800"/>
            </a:pPr>
            <a:endParaRPr lang="en-US"/>
          </a:p>
        </c:txPr>
        <c:crossAx val="118900416"/>
        <c:crosses val="autoZero"/>
        <c:auto val="1"/>
        <c:lblAlgn val="ctr"/>
        <c:lblOffset val="100"/>
        <c:noMultiLvlLbl val="0"/>
      </c:catAx>
      <c:valAx>
        <c:axId val="118900416"/>
        <c:scaling>
          <c:orientation val="minMax"/>
          <c:max val="1"/>
          <c:min val="0"/>
        </c:scaling>
        <c:delete val="0"/>
        <c:axPos val="t"/>
        <c:majorGridlines>
          <c:spPr>
            <a:ln>
              <a:noFill/>
            </a:ln>
          </c:spPr>
        </c:majorGridlines>
        <c:numFmt formatCode="0%" sourceLinked="1"/>
        <c:majorTickMark val="cross"/>
        <c:minorTickMark val="none"/>
        <c:tickLblPos val="nextTo"/>
        <c:txPr>
          <a:bodyPr/>
          <a:lstStyle/>
          <a:p>
            <a:pPr>
              <a:defRPr sz="800"/>
            </a:pPr>
            <a:endParaRPr lang="en-US"/>
          </a:p>
        </c:txPr>
        <c:crossAx val="121812480"/>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PER SECTION</a:t>
            </a:r>
            <a:endParaRPr lang="en-US" sz="1100"/>
          </a:p>
        </c:rich>
      </c:tx>
      <c:overlay val="0"/>
    </c:title>
    <c:autoTitleDeleted val="0"/>
    <c:plotArea>
      <c:layout/>
      <c:barChart>
        <c:barDir val="bar"/>
        <c:grouping val="clustered"/>
        <c:varyColors val="0"/>
        <c:ser>
          <c:idx val="0"/>
          <c:order val="0"/>
          <c:tx>
            <c:strRef>
              <c:f>'SLIPTA SUMMARY REPORT'!$F$26</c:f>
              <c:strCache>
                <c:ptCount val="1"/>
                <c:pt idx="0">
                  <c:v>Current Audit</c:v>
                </c:pt>
              </c:strCache>
            </c:strRef>
          </c:tx>
          <c:spPr>
            <a:solidFill>
              <a:schemeClr val="tx1"/>
            </a:solidFill>
            <a:ln w="12700">
              <a:solidFill>
                <a:schemeClr val="tx1"/>
              </a:solidFill>
            </a:ln>
          </c:spPr>
          <c:invertIfNegative val="0"/>
          <c:cat>
            <c:strRef>
              <c:f>'SLIPTA SUMMARY REPORT'!$B$44:$E$56</c:f>
              <c:strCache>
                <c:ptCount val="13"/>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pt idx="12">
                  <c:v>13. AMR Technical proficiency</c:v>
                </c:pt>
              </c:strCache>
            </c:strRef>
          </c:cat>
          <c:val>
            <c:numRef>
              <c:f>'SLIPTA SUMMARY REPORT'!$G$29:$G$40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004-4B54-BF8D-78A96E5A6313}"/>
            </c:ext>
          </c:extLst>
        </c:ser>
        <c:ser>
          <c:idx val="1"/>
          <c:order val="1"/>
          <c:tx>
            <c:strRef>
              <c:f>'SLIPTA SUMMARY REPORT'!$H$26</c:f>
              <c:strCache>
                <c:ptCount val="1"/>
                <c:pt idx="0">
                  <c:v>Previous audit</c:v>
                </c:pt>
              </c:strCache>
            </c:strRef>
          </c:tx>
          <c:spPr>
            <a:solidFill>
              <a:schemeClr val="bg2"/>
            </a:solidFill>
            <a:ln w="12700">
              <a:solidFill>
                <a:schemeClr val="tx1"/>
              </a:solidFill>
            </a:ln>
          </c:spPr>
          <c:invertIfNegative val="0"/>
          <c:cat>
            <c:strRef>
              <c:f>'SLIPTA SUMMARY REPORT'!$B$44:$E$56</c:f>
              <c:strCache>
                <c:ptCount val="13"/>
                <c:pt idx="0">
                  <c:v>1. Documents &amp; Records</c:v>
                </c:pt>
                <c:pt idx="1">
                  <c:v>2. Management Reviews</c:v>
                </c:pt>
                <c:pt idx="2">
                  <c:v>3. Organization &amp; Personnel</c:v>
                </c:pt>
                <c:pt idx="3">
                  <c:v>4. Client Management &amp; Customer Service</c:v>
                </c:pt>
                <c:pt idx="4">
                  <c:v>5. Equipment</c:v>
                </c:pt>
                <c:pt idx="5">
                  <c:v>6. Evaluation &amp; Audits</c:v>
                </c:pt>
                <c:pt idx="6">
                  <c:v>7. Purchasing &amp; Inventory</c:v>
                </c:pt>
                <c:pt idx="7">
                  <c:v>8. Process Control, IQA &amp; EQA</c:v>
                </c:pt>
                <c:pt idx="8">
                  <c:v>9. Information Management</c:v>
                </c:pt>
                <c:pt idx="9">
                  <c:v>10. Corrective Action</c:v>
                </c:pt>
                <c:pt idx="10">
                  <c:v>11. Occurrence Management &amp; Process Improvement</c:v>
                </c:pt>
                <c:pt idx="11">
                  <c:v>12. Facilities &amp; Safety</c:v>
                </c:pt>
                <c:pt idx="12">
                  <c:v>13. AMR Technical proficiency</c:v>
                </c:pt>
              </c:strCache>
            </c:strRef>
          </c:cat>
          <c:val>
            <c:numRef>
              <c:f>'SLIPTA SUMMARY REPORT'!$I$29:$I$40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004-4B54-BF8D-78A96E5A6313}"/>
            </c:ext>
          </c:extLst>
        </c:ser>
        <c:dLbls>
          <c:showLegendKey val="0"/>
          <c:showVal val="0"/>
          <c:showCatName val="0"/>
          <c:showSerName val="0"/>
          <c:showPercent val="0"/>
          <c:showBubbleSize val="0"/>
        </c:dLbls>
        <c:gapWidth val="150"/>
        <c:axId val="126829056"/>
        <c:axId val="121915648"/>
      </c:barChart>
      <c:catAx>
        <c:axId val="126829056"/>
        <c:scaling>
          <c:orientation val="maxMin"/>
        </c:scaling>
        <c:delete val="0"/>
        <c:axPos val="l"/>
        <c:majorGridlines>
          <c:spPr>
            <a:ln>
              <a:noFill/>
            </a:ln>
          </c:spPr>
        </c:majorGridlines>
        <c:numFmt formatCode="General" sourceLinked="1"/>
        <c:majorTickMark val="out"/>
        <c:minorTickMark val="none"/>
        <c:tickLblPos val="nextTo"/>
        <c:crossAx val="121915648"/>
        <c:crosses val="autoZero"/>
        <c:auto val="1"/>
        <c:lblAlgn val="ctr"/>
        <c:lblOffset val="100"/>
        <c:noMultiLvlLbl val="0"/>
      </c:catAx>
      <c:valAx>
        <c:axId val="121915648"/>
        <c:scaling>
          <c:orientation val="minMax"/>
          <c:max val="1"/>
          <c:min val="0"/>
        </c:scaling>
        <c:delete val="0"/>
        <c:axPos val="t"/>
        <c:majorGridlines>
          <c:spPr>
            <a:ln>
              <a:noFill/>
            </a:ln>
          </c:spPr>
        </c:majorGridlines>
        <c:numFmt formatCode="0%" sourceLinked="1"/>
        <c:majorTickMark val="cross"/>
        <c:minorTickMark val="none"/>
        <c:tickLblPos val="nextTo"/>
        <c:crossAx val="126829056"/>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SMEAR MODULE</a:t>
            </a:r>
          </a:p>
        </c:rich>
      </c:tx>
      <c:overlay val="0"/>
    </c:title>
    <c:autoTitleDeleted val="0"/>
    <c:plotArea>
      <c:layout/>
      <c:barChart>
        <c:barDir val="bar"/>
        <c:grouping val="clustered"/>
        <c:varyColors val="0"/>
        <c:ser>
          <c:idx val="0"/>
          <c:order val="0"/>
          <c:tx>
            <c:strRef>
              <c:f>'TB SUMMARY REPORT'!$I$67:$J$67</c:f>
              <c:strCache>
                <c:ptCount val="1"/>
                <c:pt idx="0">
                  <c:v>Current Audit</c:v>
                </c:pt>
              </c:strCache>
            </c:strRef>
          </c:tx>
          <c:spPr>
            <a:solidFill>
              <a:schemeClr val="tx1"/>
            </a:solidFill>
            <a:ln>
              <a:solidFill>
                <a:schemeClr val="tx1"/>
              </a:solidFill>
            </a:ln>
          </c:spPr>
          <c:invertIfNegative val="0"/>
          <c:cat>
            <c:multiLvlStrRef>
              <c:f>'TB SUMMARY REPORT'!$B$364:$E$375</c:f>
            </c:multiLvlStrRef>
          </c:cat>
          <c:val>
            <c:numRef>
              <c:f>'TB SUMMARY REPORT'!$J$70:$J$81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213-4576-AB83-A2539FC9AF21}"/>
            </c:ext>
          </c:extLst>
        </c:ser>
        <c:ser>
          <c:idx val="1"/>
          <c:order val="1"/>
          <c:tx>
            <c:strRef>
              <c:f>'TB SUMMARY REPORT'!$K$67:$L$67</c:f>
              <c:strCache>
                <c:ptCount val="1"/>
                <c:pt idx="0">
                  <c:v>Previous audit</c:v>
                </c:pt>
              </c:strCache>
            </c:strRef>
          </c:tx>
          <c:spPr>
            <a:solidFill>
              <a:schemeClr val="bg2"/>
            </a:solidFill>
            <a:ln>
              <a:solidFill>
                <a:schemeClr val="tx1"/>
              </a:solidFill>
            </a:ln>
          </c:spPr>
          <c:invertIfNegative val="0"/>
          <c:cat>
            <c:multiLvlStrRef>
              <c:f>'TB SUMMARY REPORT'!$B$364:$E$375</c:f>
            </c:multiLvlStrRef>
          </c:cat>
          <c:val>
            <c:numRef>
              <c:f>'TB SUMMARY REPORT'!$L$70:$L$81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213-4576-AB83-A2539FC9AF21}"/>
            </c:ext>
          </c:extLst>
        </c:ser>
        <c:dLbls>
          <c:showLegendKey val="0"/>
          <c:showVal val="0"/>
          <c:showCatName val="0"/>
          <c:showSerName val="0"/>
          <c:showPercent val="0"/>
          <c:showBubbleSize val="0"/>
        </c:dLbls>
        <c:gapWidth val="150"/>
        <c:axId val="121812480"/>
        <c:axId val="118900416"/>
      </c:barChart>
      <c:catAx>
        <c:axId val="121812480"/>
        <c:scaling>
          <c:orientation val="maxMin"/>
        </c:scaling>
        <c:delete val="0"/>
        <c:axPos val="l"/>
        <c:majorGridlines>
          <c:spPr>
            <a:ln>
              <a:noFill/>
            </a:ln>
          </c:spPr>
        </c:majorGridlines>
        <c:numFmt formatCode="General" sourceLinked="1"/>
        <c:majorTickMark val="out"/>
        <c:minorTickMark val="none"/>
        <c:tickLblPos val="nextTo"/>
        <c:txPr>
          <a:bodyPr/>
          <a:lstStyle/>
          <a:p>
            <a:pPr>
              <a:defRPr sz="800"/>
            </a:pPr>
            <a:endParaRPr lang="en-US"/>
          </a:p>
        </c:txPr>
        <c:crossAx val="118900416"/>
        <c:crosses val="autoZero"/>
        <c:auto val="1"/>
        <c:lblAlgn val="ctr"/>
        <c:lblOffset val="100"/>
        <c:noMultiLvlLbl val="0"/>
      </c:catAx>
      <c:valAx>
        <c:axId val="118900416"/>
        <c:scaling>
          <c:orientation val="minMax"/>
          <c:max val="1"/>
          <c:min val="0"/>
        </c:scaling>
        <c:delete val="0"/>
        <c:axPos val="t"/>
        <c:majorGridlines>
          <c:spPr>
            <a:ln>
              <a:noFill/>
            </a:ln>
          </c:spPr>
        </c:majorGridlines>
        <c:numFmt formatCode="0%" sourceLinked="1"/>
        <c:majorTickMark val="cross"/>
        <c:minorTickMark val="none"/>
        <c:tickLblPos val="nextTo"/>
        <c:txPr>
          <a:bodyPr/>
          <a:lstStyle/>
          <a:p>
            <a:pPr>
              <a:defRPr sz="800"/>
            </a:pPr>
            <a:endParaRPr lang="en-US"/>
          </a:p>
        </c:txPr>
        <c:crossAx val="121812480"/>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CULTURE MODULE</a:t>
            </a:r>
          </a:p>
        </c:rich>
      </c:tx>
      <c:overlay val="0"/>
    </c:title>
    <c:autoTitleDeleted val="0"/>
    <c:plotArea>
      <c:layout/>
      <c:barChart>
        <c:barDir val="bar"/>
        <c:grouping val="clustered"/>
        <c:varyColors val="0"/>
        <c:ser>
          <c:idx val="0"/>
          <c:order val="0"/>
          <c:tx>
            <c:strRef>
              <c:f>'TB SUMMARY REPORT'!$I$102:$J$102</c:f>
              <c:strCache>
                <c:ptCount val="1"/>
                <c:pt idx="0">
                  <c:v>Current Audit</c:v>
                </c:pt>
              </c:strCache>
            </c:strRef>
          </c:tx>
          <c:spPr>
            <a:solidFill>
              <a:schemeClr val="tx1"/>
            </a:solidFill>
            <a:ln>
              <a:solidFill>
                <a:schemeClr val="tx1"/>
              </a:solidFill>
            </a:ln>
          </c:spPr>
          <c:invertIfNegative val="0"/>
          <c:cat>
            <c:multiLvlStrRef>
              <c:f>'TB SUMMARY REPORT'!$B$364:$E$375</c:f>
            </c:multiLvlStrRef>
          </c:cat>
          <c:val>
            <c:numRef>
              <c:f>'TB SUMMARY REPORT'!$J$105:$J$116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89B-4856-A2C3-896D7EFBFD0D}"/>
            </c:ext>
          </c:extLst>
        </c:ser>
        <c:ser>
          <c:idx val="1"/>
          <c:order val="1"/>
          <c:tx>
            <c:strRef>
              <c:f>'TB SUMMARY REPORT'!$K$102:$L$102</c:f>
              <c:strCache>
                <c:ptCount val="1"/>
                <c:pt idx="0">
                  <c:v>Previous audit</c:v>
                </c:pt>
              </c:strCache>
            </c:strRef>
          </c:tx>
          <c:spPr>
            <a:solidFill>
              <a:schemeClr val="bg2"/>
            </a:solidFill>
            <a:ln>
              <a:solidFill>
                <a:schemeClr val="tx1"/>
              </a:solidFill>
            </a:ln>
          </c:spPr>
          <c:invertIfNegative val="0"/>
          <c:cat>
            <c:multiLvlStrRef>
              <c:f>'TB SUMMARY REPORT'!$B$364:$E$375</c:f>
            </c:multiLvlStrRef>
          </c:cat>
          <c:val>
            <c:numRef>
              <c:f>'TB SUMMARY REPORT'!$L$105:$L$116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89B-4856-A2C3-896D7EFBFD0D}"/>
            </c:ext>
          </c:extLst>
        </c:ser>
        <c:dLbls>
          <c:showLegendKey val="0"/>
          <c:showVal val="0"/>
          <c:showCatName val="0"/>
          <c:showSerName val="0"/>
          <c:showPercent val="0"/>
          <c:showBubbleSize val="0"/>
        </c:dLbls>
        <c:gapWidth val="150"/>
        <c:axId val="121812480"/>
        <c:axId val="118900416"/>
      </c:barChart>
      <c:catAx>
        <c:axId val="121812480"/>
        <c:scaling>
          <c:orientation val="maxMin"/>
        </c:scaling>
        <c:delete val="0"/>
        <c:axPos val="l"/>
        <c:majorGridlines>
          <c:spPr>
            <a:ln>
              <a:noFill/>
            </a:ln>
          </c:spPr>
        </c:majorGridlines>
        <c:numFmt formatCode="General" sourceLinked="1"/>
        <c:majorTickMark val="out"/>
        <c:minorTickMark val="none"/>
        <c:tickLblPos val="nextTo"/>
        <c:txPr>
          <a:bodyPr/>
          <a:lstStyle/>
          <a:p>
            <a:pPr>
              <a:defRPr sz="800"/>
            </a:pPr>
            <a:endParaRPr lang="en-US"/>
          </a:p>
        </c:txPr>
        <c:crossAx val="118900416"/>
        <c:crosses val="autoZero"/>
        <c:auto val="1"/>
        <c:lblAlgn val="ctr"/>
        <c:lblOffset val="100"/>
        <c:noMultiLvlLbl val="0"/>
      </c:catAx>
      <c:valAx>
        <c:axId val="118900416"/>
        <c:scaling>
          <c:orientation val="minMax"/>
          <c:max val="1"/>
          <c:min val="0"/>
        </c:scaling>
        <c:delete val="0"/>
        <c:axPos val="t"/>
        <c:majorGridlines>
          <c:spPr>
            <a:ln>
              <a:noFill/>
            </a:ln>
          </c:spPr>
        </c:majorGridlines>
        <c:numFmt formatCode="0%" sourceLinked="1"/>
        <c:majorTickMark val="cross"/>
        <c:minorTickMark val="none"/>
        <c:tickLblPos val="nextTo"/>
        <c:txPr>
          <a:bodyPr/>
          <a:lstStyle/>
          <a:p>
            <a:pPr>
              <a:defRPr sz="800"/>
            </a:pPr>
            <a:endParaRPr lang="en-US"/>
          </a:p>
        </c:txPr>
        <c:crossAx val="121812480"/>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DST MODULE</a:t>
            </a:r>
          </a:p>
        </c:rich>
      </c:tx>
      <c:overlay val="0"/>
    </c:title>
    <c:autoTitleDeleted val="0"/>
    <c:plotArea>
      <c:layout/>
      <c:barChart>
        <c:barDir val="bar"/>
        <c:grouping val="clustered"/>
        <c:varyColors val="0"/>
        <c:ser>
          <c:idx val="0"/>
          <c:order val="0"/>
          <c:tx>
            <c:strRef>
              <c:f>'TB SUMMARY REPORT'!$I$137:$J$137</c:f>
              <c:strCache>
                <c:ptCount val="1"/>
                <c:pt idx="0">
                  <c:v>Current Audit</c:v>
                </c:pt>
              </c:strCache>
            </c:strRef>
          </c:tx>
          <c:spPr>
            <a:solidFill>
              <a:schemeClr val="tx1"/>
            </a:solidFill>
            <a:ln>
              <a:solidFill>
                <a:schemeClr val="tx1"/>
              </a:solidFill>
            </a:ln>
          </c:spPr>
          <c:invertIfNegative val="0"/>
          <c:cat>
            <c:multiLvlStrRef>
              <c:f>'TB SUMMARY REPORT'!$B$364:$E$375</c:f>
            </c:multiLvlStrRef>
          </c:cat>
          <c:val>
            <c:numRef>
              <c:f>'TB SUMMARY REPORT'!$J$140:$J$151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A64-4E58-943E-C39FF6A7F94C}"/>
            </c:ext>
          </c:extLst>
        </c:ser>
        <c:ser>
          <c:idx val="1"/>
          <c:order val="1"/>
          <c:tx>
            <c:strRef>
              <c:f>'TB SUMMARY REPORT'!$K$137:$L$137</c:f>
              <c:strCache>
                <c:ptCount val="1"/>
                <c:pt idx="0">
                  <c:v>Previous audit</c:v>
                </c:pt>
              </c:strCache>
            </c:strRef>
          </c:tx>
          <c:spPr>
            <a:solidFill>
              <a:schemeClr val="bg2"/>
            </a:solidFill>
            <a:ln>
              <a:solidFill>
                <a:schemeClr val="tx1"/>
              </a:solidFill>
            </a:ln>
          </c:spPr>
          <c:invertIfNegative val="0"/>
          <c:cat>
            <c:multiLvlStrRef>
              <c:f>'TB SUMMARY REPORT'!$B$364:$E$375</c:f>
            </c:multiLvlStrRef>
          </c:cat>
          <c:val>
            <c:numRef>
              <c:f>'TB SUMMARY REPORT'!$L$140:$L$151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A64-4E58-943E-C39FF6A7F94C}"/>
            </c:ext>
          </c:extLst>
        </c:ser>
        <c:dLbls>
          <c:showLegendKey val="0"/>
          <c:showVal val="0"/>
          <c:showCatName val="0"/>
          <c:showSerName val="0"/>
          <c:showPercent val="0"/>
          <c:showBubbleSize val="0"/>
        </c:dLbls>
        <c:gapWidth val="150"/>
        <c:axId val="121812480"/>
        <c:axId val="118900416"/>
      </c:barChart>
      <c:catAx>
        <c:axId val="121812480"/>
        <c:scaling>
          <c:orientation val="maxMin"/>
        </c:scaling>
        <c:delete val="0"/>
        <c:axPos val="l"/>
        <c:majorGridlines>
          <c:spPr>
            <a:ln>
              <a:noFill/>
            </a:ln>
          </c:spPr>
        </c:majorGridlines>
        <c:numFmt formatCode="General" sourceLinked="1"/>
        <c:majorTickMark val="out"/>
        <c:minorTickMark val="none"/>
        <c:tickLblPos val="nextTo"/>
        <c:txPr>
          <a:bodyPr/>
          <a:lstStyle/>
          <a:p>
            <a:pPr>
              <a:defRPr sz="800"/>
            </a:pPr>
            <a:endParaRPr lang="en-US"/>
          </a:p>
        </c:txPr>
        <c:crossAx val="118900416"/>
        <c:crosses val="autoZero"/>
        <c:auto val="1"/>
        <c:lblAlgn val="ctr"/>
        <c:lblOffset val="100"/>
        <c:noMultiLvlLbl val="0"/>
      </c:catAx>
      <c:valAx>
        <c:axId val="118900416"/>
        <c:scaling>
          <c:orientation val="minMax"/>
          <c:max val="1"/>
          <c:min val="0"/>
        </c:scaling>
        <c:delete val="0"/>
        <c:axPos val="t"/>
        <c:majorGridlines>
          <c:spPr>
            <a:ln>
              <a:noFill/>
            </a:ln>
          </c:spPr>
        </c:majorGridlines>
        <c:numFmt formatCode="0%" sourceLinked="1"/>
        <c:majorTickMark val="cross"/>
        <c:minorTickMark val="none"/>
        <c:tickLblPos val="nextTo"/>
        <c:txPr>
          <a:bodyPr/>
          <a:lstStyle/>
          <a:p>
            <a:pPr>
              <a:defRPr sz="800"/>
            </a:pPr>
            <a:endParaRPr lang="en-US"/>
          </a:p>
        </c:txPr>
        <c:crossAx val="121812480"/>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XPERT MTB-RIF MODULE</a:t>
            </a:r>
          </a:p>
        </c:rich>
      </c:tx>
      <c:overlay val="0"/>
    </c:title>
    <c:autoTitleDeleted val="0"/>
    <c:plotArea>
      <c:layout/>
      <c:barChart>
        <c:barDir val="bar"/>
        <c:grouping val="clustered"/>
        <c:varyColors val="0"/>
        <c:ser>
          <c:idx val="0"/>
          <c:order val="0"/>
          <c:tx>
            <c:strRef>
              <c:f>'TB SUMMARY REPORT'!$I$172:$J$172</c:f>
              <c:strCache>
                <c:ptCount val="1"/>
                <c:pt idx="0">
                  <c:v>Current Audit</c:v>
                </c:pt>
              </c:strCache>
            </c:strRef>
          </c:tx>
          <c:spPr>
            <a:solidFill>
              <a:schemeClr val="tx1"/>
            </a:solidFill>
            <a:ln>
              <a:solidFill>
                <a:schemeClr val="tx1"/>
              </a:solidFill>
            </a:ln>
          </c:spPr>
          <c:invertIfNegative val="0"/>
          <c:cat>
            <c:multiLvlStrRef>
              <c:f>'TB SUMMARY REPORT'!$B$364:$E$375</c:f>
            </c:multiLvlStrRef>
          </c:cat>
          <c:val>
            <c:numRef>
              <c:f>'TB SUMMARY REPORT'!$J$175:$J$186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C7B-4819-9662-55DBCBFD79A9}"/>
            </c:ext>
          </c:extLst>
        </c:ser>
        <c:ser>
          <c:idx val="1"/>
          <c:order val="1"/>
          <c:tx>
            <c:strRef>
              <c:f>'TB SUMMARY REPORT'!$K$172:$L$172</c:f>
              <c:strCache>
                <c:ptCount val="1"/>
                <c:pt idx="0">
                  <c:v>Previous audit</c:v>
                </c:pt>
              </c:strCache>
            </c:strRef>
          </c:tx>
          <c:spPr>
            <a:solidFill>
              <a:schemeClr val="bg2"/>
            </a:solidFill>
            <a:ln>
              <a:solidFill>
                <a:schemeClr val="tx1"/>
              </a:solidFill>
            </a:ln>
          </c:spPr>
          <c:invertIfNegative val="0"/>
          <c:cat>
            <c:multiLvlStrRef>
              <c:f>'TB SUMMARY REPORT'!$B$364:$E$375</c:f>
            </c:multiLvlStrRef>
          </c:cat>
          <c:val>
            <c:numRef>
              <c:f>'TB SUMMARY REPORT'!$L$175:$L$186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C7B-4819-9662-55DBCBFD79A9}"/>
            </c:ext>
          </c:extLst>
        </c:ser>
        <c:dLbls>
          <c:showLegendKey val="0"/>
          <c:showVal val="0"/>
          <c:showCatName val="0"/>
          <c:showSerName val="0"/>
          <c:showPercent val="0"/>
          <c:showBubbleSize val="0"/>
        </c:dLbls>
        <c:gapWidth val="150"/>
        <c:axId val="121812480"/>
        <c:axId val="118900416"/>
      </c:barChart>
      <c:catAx>
        <c:axId val="121812480"/>
        <c:scaling>
          <c:orientation val="maxMin"/>
        </c:scaling>
        <c:delete val="0"/>
        <c:axPos val="l"/>
        <c:majorGridlines>
          <c:spPr>
            <a:ln>
              <a:noFill/>
            </a:ln>
          </c:spPr>
        </c:majorGridlines>
        <c:numFmt formatCode="General" sourceLinked="1"/>
        <c:majorTickMark val="out"/>
        <c:minorTickMark val="none"/>
        <c:tickLblPos val="nextTo"/>
        <c:txPr>
          <a:bodyPr/>
          <a:lstStyle/>
          <a:p>
            <a:pPr>
              <a:defRPr sz="800"/>
            </a:pPr>
            <a:endParaRPr lang="en-US"/>
          </a:p>
        </c:txPr>
        <c:crossAx val="118900416"/>
        <c:crosses val="autoZero"/>
        <c:auto val="1"/>
        <c:lblAlgn val="ctr"/>
        <c:lblOffset val="100"/>
        <c:noMultiLvlLbl val="0"/>
      </c:catAx>
      <c:valAx>
        <c:axId val="118900416"/>
        <c:scaling>
          <c:orientation val="minMax"/>
          <c:max val="1"/>
          <c:min val="0"/>
        </c:scaling>
        <c:delete val="0"/>
        <c:axPos val="t"/>
        <c:majorGridlines>
          <c:spPr>
            <a:ln>
              <a:noFill/>
            </a:ln>
          </c:spPr>
        </c:majorGridlines>
        <c:numFmt formatCode="0%" sourceLinked="1"/>
        <c:majorTickMark val="cross"/>
        <c:minorTickMark val="none"/>
        <c:tickLblPos val="nextTo"/>
        <c:txPr>
          <a:bodyPr/>
          <a:lstStyle/>
          <a:p>
            <a:pPr>
              <a:defRPr sz="800"/>
            </a:pPr>
            <a:endParaRPr lang="en-US"/>
          </a:p>
        </c:txPr>
        <c:crossAx val="121812480"/>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TB-LAMP MODULE</a:t>
            </a:r>
          </a:p>
        </c:rich>
      </c:tx>
      <c:overlay val="0"/>
    </c:title>
    <c:autoTitleDeleted val="0"/>
    <c:plotArea>
      <c:layout/>
      <c:barChart>
        <c:barDir val="bar"/>
        <c:grouping val="clustered"/>
        <c:varyColors val="0"/>
        <c:ser>
          <c:idx val="0"/>
          <c:order val="0"/>
          <c:tx>
            <c:strRef>
              <c:f>'TB SUMMARY REPORT'!$I$207:$J$207</c:f>
              <c:strCache>
                <c:ptCount val="1"/>
                <c:pt idx="0">
                  <c:v>Current Audit</c:v>
                </c:pt>
              </c:strCache>
            </c:strRef>
          </c:tx>
          <c:spPr>
            <a:solidFill>
              <a:schemeClr val="tx1"/>
            </a:solidFill>
            <a:ln>
              <a:solidFill>
                <a:schemeClr val="tx1"/>
              </a:solidFill>
            </a:ln>
          </c:spPr>
          <c:invertIfNegative val="0"/>
          <c:cat>
            <c:multiLvlStrRef>
              <c:f>'TB SUMMARY REPORT'!$B$364:$E$375</c:f>
            </c:multiLvlStrRef>
          </c:cat>
          <c:val>
            <c:numRef>
              <c:f>'TB SUMMARY REPORT'!$J$210:$J$221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A92-487C-AF9F-D5EA361F8373}"/>
            </c:ext>
          </c:extLst>
        </c:ser>
        <c:ser>
          <c:idx val="1"/>
          <c:order val="1"/>
          <c:tx>
            <c:strRef>
              <c:f>'TB SUMMARY REPORT'!$K$207:$L$207</c:f>
              <c:strCache>
                <c:ptCount val="1"/>
                <c:pt idx="0">
                  <c:v>Previous audit</c:v>
                </c:pt>
              </c:strCache>
            </c:strRef>
          </c:tx>
          <c:spPr>
            <a:solidFill>
              <a:schemeClr val="bg2"/>
            </a:solidFill>
            <a:ln>
              <a:solidFill>
                <a:schemeClr val="tx1"/>
              </a:solidFill>
            </a:ln>
          </c:spPr>
          <c:invertIfNegative val="0"/>
          <c:cat>
            <c:multiLvlStrRef>
              <c:f>'TB SUMMARY REPORT'!$B$364:$E$375</c:f>
            </c:multiLvlStrRef>
          </c:cat>
          <c:val>
            <c:numRef>
              <c:f>'TB SUMMARY REPORT'!$L$210:$L$221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A92-487C-AF9F-D5EA361F8373}"/>
            </c:ext>
          </c:extLst>
        </c:ser>
        <c:dLbls>
          <c:showLegendKey val="0"/>
          <c:showVal val="0"/>
          <c:showCatName val="0"/>
          <c:showSerName val="0"/>
          <c:showPercent val="0"/>
          <c:showBubbleSize val="0"/>
        </c:dLbls>
        <c:gapWidth val="150"/>
        <c:axId val="121812480"/>
        <c:axId val="118900416"/>
      </c:barChart>
      <c:catAx>
        <c:axId val="121812480"/>
        <c:scaling>
          <c:orientation val="maxMin"/>
        </c:scaling>
        <c:delete val="0"/>
        <c:axPos val="l"/>
        <c:majorGridlines>
          <c:spPr>
            <a:ln>
              <a:noFill/>
            </a:ln>
          </c:spPr>
        </c:majorGridlines>
        <c:numFmt formatCode="General" sourceLinked="1"/>
        <c:majorTickMark val="out"/>
        <c:minorTickMark val="none"/>
        <c:tickLblPos val="nextTo"/>
        <c:txPr>
          <a:bodyPr/>
          <a:lstStyle/>
          <a:p>
            <a:pPr>
              <a:defRPr sz="800"/>
            </a:pPr>
            <a:endParaRPr lang="en-US"/>
          </a:p>
        </c:txPr>
        <c:crossAx val="118900416"/>
        <c:crosses val="autoZero"/>
        <c:auto val="1"/>
        <c:lblAlgn val="ctr"/>
        <c:lblOffset val="100"/>
        <c:noMultiLvlLbl val="0"/>
      </c:catAx>
      <c:valAx>
        <c:axId val="118900416"/>
        <c:scaling>
          <c:orientation val="minMax"/>
          <c:max val="1"/>
          <c:min val="0"/>
        </c:scaling>
        <c:delete val="0"/>
        <c:axPos val="t"/>
        <c:majorGridlines>
          <c:spPr>
            <a:ln>
              <a:noFill/>
            </a:ln>
          </c:spPr>
        </c:majorGridlines>
        <c:numFmt formatCode="0%" sourceLinked="1"/>
        <c:majorTickMark val="cross"/>
        <c:minorTickMark val="none"/>
        <c:tickLblPos val="nextTo"/>
        <c:txPr>
          <a:bodyPr/>
          <a:lstStyle/>
          <a:p>
            <a:pPr>
              <a:defRPr sz="800"/>
            </a:pPr>
            <a:endParaRPr lang="en-US"/>
          </a:p>
        </c:txPr>
        <c:crossAx val="121812480"/>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LF-LAM MODULE</a:t>
            </a:r>
          </a:p>
        </c:rich>
      </c:tx>
      <c:overlay val="0"/>
    </c:title>
    <c:autoTitleDeleted val="0"/>
    <c:plotArea>
      <c:layout/>
      <c:barChart>
        <c:barDir val="bar"/>
        <c:grouping val="clustered"/>
        <c:varyColors val="0"/>
        <c:ser>
          <c:idx val="0"/>
          <c:order val="0"/>
          <c:tx>
            <c:strRef>
              <c:f>'TB SUMMARY REPORT'!$I$242:$J$242</c:f>
              <c:strCache>
                <c:ptCount val="1"/>
                <c:pt idx="0">
                  <c:v>Current Audit</c:v>
                </c:pt>
              </c:strCache>
            </c:strRef>
          </c:tx>
          <c:spPr>
            <a:solidFill>
              <a:schemeClr val="tx1"/>
            </a:solidFill>
            <a:ln>
              <a:solidFill>
                <a:schemeClr val="tx1"/>
              </a:solidFill>
            </a:ln>
          </c:spPr>
          <c:invertIfNegative val="0"/>
          <c:cat>
            <c:multiLvlStrRef>
              <c:f>'TB SUMMARY REPORT'!$B$364:$E$375</c:f>
            </c:multiLvlStrRef>
          </c:cat>
          <c:val>
            <c:numRef>
              <c:f>'TB SUMMARY REPORT'!$J$245:$J$256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9CD-4896-83E2-47D123A2D177}"/>
            </c:ext>
          </c:extLst>
        </c:ser>
        <c:ser>
          <c:idx val="1"/>
          <c:order val="1"/>
          <c:tx>
            <c:strRef>
              <c:f>'TB SUMMARY REPORT'!$K$242:$L$242</c:f>
              <c:strCache>
                <c:ptCount val="1"/>
                <c:pt idx="0">
                  <c:v>Previous audit</c:v>
                </c:pt>
              </c:strCache>
            </c:strRef>
          </c:tx>
          <c:spPr>
            <a:solidFill>
              <a:schemeClr val="bg2"/>
            </a:solidFill>
            <a:ln>
              <a:solidFill>
                <a:schemeClr val="tx1"/>
              </a:solidFill>
            </a:ln>
          </c:spPr>
          <c:invertIfNegative val="0"/>
          <c:cat>
            <c:multiLvlStrRef>
              <c:f>'TB SUMMARY REPORT'!$B$364:$E$375</c:f>
            </c:multiLvlStrRef>
          </c:cat>
          <c:val>
            <c:numRef>
              <c:f>'TB SUMMARY REPORT'!$L$245:$L$256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9CD-4896-83E2-47D123A2D177}"/>
            </c:ext>
          </c:extLst>
        </c:ser>
        <c:dLbls>
          <c:showLegendKey val="0"/>
          <c:showVal val="0"/>
          <c:showCatName val="0"/>
          <c:showSerName val="0"/>
          <c:showPercent val="0"/>
          <c:showBubbleSize val="0"/>
        </c:dLbls>
        <c:gapWidth val="150"/>
        <c:axId val="121812480"/>
        <c:axId val="118900416"/>
      </c:barChart>
      <c:catAx>
        <c:axId val="121812480"/>
        <c:scaling>
          <c:orientation val="maxMin"/>
        </c:scaling>
        <c:delete val="0"/>
        <c:axPos val="l"/>
        <c:majorGridlines>
          <c:spPr>
            <a:ln>
              <a:noFill/>
            </a:ln>
          </c:spPr>
        </c:majorGridlines>
        <c:numFmt formatCode="General" sourceLinked="1"/>
        <c:majorTickMark val="out"/>
        <c:minorTickMark val="none"/>
        <c:tickLblPos val="nextTo"/>
        <c:txPr>
          <a:bodyPr/>
          <a:lstStyle/>
          <a:p>
            <a:pPr>
              <a:defRPr sz="800"/>
            </a:pPr>
            <a:endParaRPr lang="en-US"/>
          </a:p>
        </c:txPr>
        <c:crossAx val="118900416"/>
        <c:crosses val="autoZero"/>
        <c:auto val="1"/>
        <c:lblAlgn val="ctr"/>
        <c:lblOffset val="100"/>
        <c:noMultiLvlLbl val="0"/>
      </c:catAx>
      <c:valAx>
        <c:axId val="118900416"/>
        <c:scaling>
          <c:orientation val="minMax"/>
          <c:max val="1"/>
          <c:min val="0"/>
        </c:scaling>
        <c:delete val="0"/>
        <c:axPos val="t"/>
        <c:majorGridlines>
          <c:spPr>
            <a:ln>
              <a:noFill/>
            </a:ln>
          </c:spPr>
        </c:majorGridlines>
        <c:numFmt formatCode="0%" sourceLinked="1"/>
        <c:majorTickMark val="cross"/>
        <c:minorTickMark val="none"/>
        <c:tickLblPos val="nextTo"/>
        <c:txPr>
          <a:bodyPr/>
          <a:lstStyle/>
          <a:p>
            <a:pPr>
              <a:defRPr sz="800"/>
            </a:pPr>
            <a:endParaRPr lang="en-US"/>
          </a:p>
        </c:txPr>
        <c:crossAx val="121812480"/>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LPA MODULE</a:t>
            </a:r>
          </a:p>
        </c:rich>
      </c:tx>
      <c:overlay val="0"/>
    </c:title>
    <c:autoTitleDeleted val="0"/>
    <c:plotArea>
      <c:layout/>
      <c:barChart>
        <c:barDir val="bar"/>
        <c:grouping val="clustered"/>
        <c:varyColors val="0"/>
        <c:ser>
          <c:idx val="0"/>
          <c:order val="0"/>
          <c:tx>
            <c:strRef>
              <c:f>'TB SUMMARY REPORT'!$I$277:$J$277</c:f>
              <c:strCache>
                <c:ptCount val="1"/>
                <c:pt idx="0">
                  <c:v>Current Audit</c:v>
                </c:pt>
              </c:strCache>
            </c:strRef>
          </c:tx>
          <c:spPr>
            <a:solidFill>
              <a:schemeClr val="tx1"/>
            </a:solidFill>
            <a:ln>
              <a:solidFill>
                <a:schemeClr val="tx1"/>
              </a:solidFill>
            </a:ln>
          </c:spPr>
          <c:invertIfNegative val="0"/>
          <c:cat>
            <c:multiLvlStrRef>
              <c:f>'TB SUMMARY REPORT'!$B$364:$E$375</c:f>
            </c:multiLvlStrRef>
          </c:cat>
          <c:val>
            <c:numRef>
              <c:f>'TB SUMMARY REPORT'!$J$280:$J$291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F58-43BC-A3D5-6236FA1AE78B}"/>
            </c:ext>
          </c:extLst>
        </c:ser>
        <c:ser>
          <c:idx val="1"/>
          <c:order val="1"/>
          <c:tx>
            <c:strRef>
              <c:f>'TB SUMMARY REPORT'!$K$277:$L$277</c:f>
              <c:strCache>
                <c:ptCount val="1"/>
                <c:pt idx="0">
                  <c:v>Previous audit</c:v>
                </c:pt>
              </c:strCache>
            </c:strRef>
          </c:tx>
          <c:spPr>
            <a:solidFill>
              <a:schemeClr val="bg2"/>
            </a:solidFill>
            <a:ln>
              <a:solidFill>
                <a:schemeClr val="tx1"/>
              </a:solidFill>
            </a:ln>
          </c:spPr>
          <c:invertIfNegative val="0"/>
          <c:cat>
            <c:multiLvlStrRef>
              <c:f>'TB SUMMARY REPORT'!$B$364:$E$375</c:f>
            </c:multiLvlStrRef>
          </c:cat>
          <c:val>
            <c:numRef>
              <c:f>'TB SUMMARY REPORT'!$L$280:$L$291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F58-43BC-A3D5-6236FA1AE78B}"/>
            </c:ext>
          </c:extLst>
        </c:ser>
        <c:dLbls>
          <c:showLegendKey val="0"/>
          <c:showVal val="0"/>
          <c:showCatName val="0"/>
          <c:showSerName val="0"/>
          <c:showPercent val="0"/>
          <c:showBubbleSize val="0"/>
        </c:dLbls>
        <c:gapWidth val="150"/>
        <c:axId val="121812480"/>
        <c:axId val="118900416"/>
      </c:barChart>
      <c:catAx>
        <c:axId val="121812480"/>
        <c:scaling>
          <c:orientation val="maxMin"/>
        </c:scaling>
        <c:delete val="0"/>
        <c:axPos val="l"/>
        <c:majorGridlines>
          <c:spPr>
            <a:ln>
              <a:noFill/>
            </a:ln>
          </c:spPr>
        </c:majorGridlines>
        <c:numFmt formatCode="General" sourceLinked="1"/>
        <c:majorTickMark val="out"/>
        <c:minorTickMark val="none"/>
        <c:tickLblPos val="nextTo"/>
        <c:txPr>
          <a:bodyPr/>
          <a:lstStyle/>
          <a:p>
            <a:pPr>
              <a:defRPr sz="800"/>
            </a:pPr>
            <a:endParaRPr lang="en-US"/>
          </a:p>
        </c:txPr>
        <c:crossAx val="118900416"/>
        <c:crosses val="autoZero"/>
        <c:auto val="1"/>
        <c:lblAlgn val="ctr"/>
        <c:lblOffset val="100"/>
        <c:noMultiLvlLbl val="0"/>
      </c:catAx>
      <c:valAx>
        <c:axId val="118900416"/>
        <c:scaling>
          <c:orientation val="minMax"/>
          <c:max val="1"/>
          <c:min val="0"/>
        </c:scaling>
        <c:delete val="0"/>
        <c:axPos val="t"/>
        <c:majorGridlines>
          <c:spPr>
            <a:ln>
              <a:noFill/>
            </a:ln>
          </c:spPr>
        </c:majorGridlines>
        <c:numFmt formatCode="0%" sourceLinked="1"/>
        <c:majorTickMark val="cross"/>
        <c:minorTickMark val="none"/>
        <c:tickLblPos val="nextTo"/>
        <c:txPr>
          <a:bodyPr/>
          <a:lstStyle/>
          <a:p>
            <a:pPr>
              <a:defRPr sz="800"/>
            </a:pPr>
            <a:endParaRPr lang="en-US"/>
          </a:p>
        </c:txPr>
        <c:crossAx val="121812480"/>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AUDIT</a:t>
            </a:r>
            <a:r>
              <a:rPr lang="en-US" sz="1100" baseline="0"/>
              <a:t> SCORE TRUENAT MODULE</a:t>
            </a:r>
          </a:p>
        </c:rich>
      </c:tx>
      <c:overlay val="0"/>
    </c:title>
    <c:autoTitleDeleted val="0"/>
    <c:plotArea>
      <c:layout/>
      <c:barChart>
        <c:barDir val="bar"/>
        <c:grouping val="clustered"/>
        <c:varyColors val="0"/>
        <c:ser>
          <c:idx val="0"/>
          <c:order val="0"/>
          <c:tx>
            <c:strRef>
              <c:f>'TB SUMMARY REPORT'!$I$312:$J$312</c:f>
              <c:strCache>
                <c:ptCount val="1"/>
                <c:pt idx="0">
                  <c:v>Current Audit</c:v>
                </c:pt>
              </c:strCache>
            </c:strRef>
          </c:tx>
          <c:spPr>
            <a:solidFill>
              <a:schemeClr val="tx1"/>
            </a:solidFill>
            <a:ln>
              <a:solidFill>
                <a:schemeClr val="tx1"/>
              </a:solidFill>
            </a:ln>
          </c:spPr>
          <c:invertIfNegative val="0"/>
          <c:cat>
            <c:multiLvlStrRef>
              <c:f>'TB SUMMARY REPORT'!$B$364:$E$375</c:f>
            </c:multiLvlStrRef>
          </c:cat>
          <c:val>
            <c:numRef>
              <c:f>'TB SUMMARY REPORT'!$J$315:$J$326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DEA-4D49-8BA5-C95AB76415DE}"/>
            </c:ext>
          </c:extLst>
        </c:ser>
        <c:ser>
          <c:idx val="1"/>
          <c:order val="1"/>
          <c:tx>
            <c:strRef>
              <c:f>'TB SUMMARY REPORT'!$K$312:$L$312</c:f>
              <c:strCache>
                <c:ptCount val="1"/>
                <c:pt idx="0">
                  <c:v>Previous audit</c:v>
                </c:pt>
              </c:strCache>
            </c:strRef>
          </c:tx>
          <c:spPr>
            <a:solidFill>
              <a:schemeClr val="bg2"/>
            </a:solidFill>
            <a:ln>
              <a:solidFill>
                <a:schemeClr val="tx1"/>
              </a:solidFill>
            </a:ln>
          </c:spPr>
          <c:invertIfNegative val="0"/>
          <c:cat>
            <c:multiLvlStrRef>
              <c:f>'TB SUMMARY REPORT'!$B$364:$E$375</c:f>
            </c:multiLvlStrRef>
          </c:cat>
          <c:val>
            <c:numRef>
              <c:f>'TB SUMMARY REPORT'!$L$315:$L$326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DEA-4D49-8BA5-C95AB76415DE}"/>
            </c:ext>
          </c:extLst>
        </c:ser>
        <c:dLbls>
          <c:showLegendKey val="0"/>
          <c:showVal val="0"/>
          <c:showCatName val="0"/>
          <c:showSerName val="0"/>
          <c:showPercent val="0"/>
          <c:showBubbleSize val="0"/>
        </c:dLbls>
        <c:gapWidth val="150"/>
        <c:axId val="121812480"/>
        <c:axId val="118900416"/>
      </c:barChart>
      <c:catAx>
        <c:axId val="121812480"/>
        <c:scaling>
          <c:orientation val="maxMin"/>
        </c:scaling>
        <c:delete val="0"/>
        <c:axPos val="l"/>
        <c:majorGridlines>
          <c:spPr>
            <a:ln>
              <a:noFill/>
            </a:ln>
          </c:spPr>
        </c:majorGridlines>
        <c:numFmt formatCode="General" sourceLinked="1"/>
        <c:majorTickMark val="out"/>
        <c:minorTickMark val="none"/>
        <c:tickLblPos val="nextTo"/>
        <c:txPr>
          <a:bodyPr/>
          <a:lstStyle/>
          <a:p>
            <a:pPr>
              <a:defRPr sz="800"/>
            </a:pPr>
            <a:endParaRPr lang="en-US"/>
          </a:p>
        </c:txPr>
        <c:crossAx val="118900416"/>
        <c:crosses val="autoZero"/>
        <c:auto val="1"/>
        <c:lblAlgn val="ctr"/>
        <c:lblOffset val="100"/>
        <c:noMultiLvlLbl val="0"/>
      </c:catAx>
      <c:valAx>
        <c:axId val="118900416"/>
        <c:scaling>
          <c:orientation val="minMax"/>
          <c:max val="1"/>
          <c:min val="0"/>
        </c:scaling>
        <c:delete val="0"/>
        <c:axPos val="t"/>
        <c:majorGridlines>
          <c:spPr>
            <a:ln>
              <a:noFill/>
            </a:ln>
          </c:spPr>
        </c:majorGridlines>
        <c:numFmt formatCode="0%" sourceLinked="1"/>
        <c:majorTickMark val="cross"/>
        <c:minorTickMark val="none"/>
        <c:tickLblPos val="nextTo"/>
        <c:txPr>
          <a:bodyPr/>
          <a:lstStyle/>
          <a:p>
            <a:pPr>
              <a:defRPr sz="800"/>
            </a:pPr>
            <a:endParaRPr lang="en-US"/>
          </a:p>
        </c:txPr>
        <c:crossAx val="121812480"/>
        <c:crosses val="autoZero"/>
        <c:crossBetween val="between"/>
      </c:valAx>
      <c:spPr>
        <a:gradFill flip="none" rotWithShape="1">
          <a:gsLst>
            <a:gs pos="0">
              <a:srgbClr val="FF0000"/>
            </a:gs>
            <a:gs pos="50000">
              <a:srgbClr val="FFFF00"/>
            </a:gs>
            <a:gs pos="100000">
              <a:srgbClr val="00B050"/>
            </a:gs>
          </a:gsLst>
          <a:lin ang="0" scaled="1"/>
          <a:tileRect/>
        </a:gradFill>
      </c:spPr>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2197100</xdr:colOff>
      <xdr:row>0</xdr:row>
      <xdr:rowOff>88900</xdr:rowOff>
    </xdr:from>
    <xdr:to>
      <xdr:col>0</xdr:col>
      <xdr:colOff>8280400</xdr:colOff>
      <xdr:row>0</xdr:row>
      <xdr:rowOff>1143000</xdr:rowOff>
    </xdr:to>
    <xdr:pic>
      <xdr:nvPicPr>
        <xdr:cNvPr id="4" name="Picture 3">
          <a:extLst>
            <a:ext uri="{FF2B5EF4-FFF2-40B4-BE49-F238E27FC236}">
              <a16:creationId xmlns:a16="http://schemas.microsoft.com/office/drawing/2014/main" id="{DB0620FD-EAE8-8047-B009-316099556C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7100" y="88900"/>
          <a:ext cx="6083300" cy="1054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57150</xdr:colOff>
      <xdr:row>1</xdr:row>
      <xdr:rowOff>419100</xdr:rowOff>
    </xdr:to>
    <xdr:sp macro="" textlink="">
      <xdr:nvSpPr>
        <xdr:cNvPr id="2" name="Ovaal 11">
          <a:extLst>
            <a:ext uri="{FF2B5EF4-FFF2-40B4-BE49-F238E27FC236}">
              <a16:creationId xmlns:a16="http://schemas.microsoft.com/office/drawing/2014/main" id="{9080EA95-BCEE-4963-A568-A2BC7900AA95}"/>
            </a:ext>
            <a:ext uri="{147F2762-F138-4A5C-976F-8EAC2B608ADB}">
              <a16:predDERef xmlns:a16="http://schemas.microsoft.com/office/drawing/2014/main" pred="{00000000-0008-0000-0700-000005000000}"/>
            </a:ext>
          </a:extLst>
        </xdr:cNvPr>
        <xdr:cNvSpPr/>
      </xdr:nvSpPr>
      <xdr:spPr>
        <a:xfrm>
          <a:off x="0" y="1428750"/>
          <a:ext cx="419100" cy="41910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editAs="oneCell">
    <xdr:from>
      <xdr:col>8</xdr:col>
      <xdr:colOff>127000</xdr:colOff>
      <xdr:row>0</xdr:row>
      <xdr:rowOff>63500</xdr:rowOff>
    </xdr:from>
    <xdr:to>
      <xdr:col>22</xdr:col>
      <xdr:colOff>330200</xdr:colOff>
      <xdr:row>0</xdr:row>
      <xdr:rowOff>1117600</xdr:rowOff>
    </xdr:to>
    <xdr:pic>
      <xdr:nvPicPr>
        <xdr:cNvPr id="8" name="Picture 7">
          <a:extLst>
            <a:ext uri="{FF2B5EF4-FFF2-40B4-BE49-F238E27FC236}">
              <a16:creationId xmlns:a16="http://schemas.microsoft.com/office/drawing/2014/main" id="{08D74A78-4635-4545-A7AE-7419B398FA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79800" y="63500"/>
          <a:ext cx="6083300" cy="10541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57150</xdr:colOff>
      <xdr:row>1</xdr:row>
      <xdr:rowOff>419100</xdr:rowOff>
    </xdr:to>
    <xdr:sp macro="" textlink="">
      <xdr:nvSpPr>
        <xdr:cNvPr id="2" name="Ovaal 11">
          <a:extLst>
            <a:ext uri="{FF2B5EF4-FFF2-40B4-BE49-F238E27FC236}">
              <a16:creationId xmlns:a16="http://schemas.microsoft.com/office/drawing/2014/main" id="{9381794D-7F86-43C9-88E5-191667A50B41}"/>
            </a:ext>
            <a:ext uri="{147F2762-F138-4A5C-976F-8EAC2B608ADB}">
              <a16:predDERef xmlns:a16="http://schemas.microsoft.com/office/drawing/2014/main" pred="{00000000-0008-0000-0700-000005000000}"/>
            </a:ext>
          </a:extLst>
        </xdr:cNvPr>
        <xdr:cNvSpPr/>
      </xdr:nvSpPr>
      <xdr:spPr>
        <a:xfrm>
          <a:off x="0" y="1428750"/>
          <a:ext cx="419100" cy="41910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editAs="oneCell">
    <xdr:from>
      <xdr:col>8</xdr:col>
      <xdr:colOff>228600</xdr:colOff>
      <xdr:row>0</xdr:row>
      <xdr:rowOff>0</xdr:rowOff>
    </xdr:from>
    <xdr:to>
      <xdr:col>23</xdr:col>
      <xdr:colOff>12700</xdr:colOff>
      <xdr:row>0</xdr:row>
      <xdr:rowOff>1054100</xdr:rowOff>
    </xdr:to>
    <xdr:pic>
      <xdr:nvPicPr>
        <xdr:cNvPr id="8" name="Picture 7">
          <a:extLst>
            <a:ext uri="{FF2B5EF4-FFF2-40B4-BE49-F238E27FC236}">
              <a16:creationId xmlns:a16="http://schemas.microsoft.com/office/drawing/2014/main" id="{C223DF57-B44C-F74E-B110-1CC93911B3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81400" y="0"/>
          <a:ext cx="6083300" cy="10541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57150</xdr:colOff>
      <xdr:row>1</xdr:row>
      <xdr:rowOff>419100</xdr:rowOff>
    </xdr:to>
    <xdr:sp macro="" textlink="">
      <xdr:nvSpPr>
        <xdr:cNvPr id="2" name="Ovaal 11">
          <a:extLst>
            <a:ext uri="{FF2B5EF4-FFF2-40B4-BE49-F238E27FC236}">
              <a16:creationId xmlns:a16="http://schemas.microsoft.com/office/drawing/2014/main" id="{7ACB5619-AC7A-4CDF-BDAA-A4F23A8FCBDB}"/>
            </a:ext>
            <a:ext uri="{147F2762-F138-4A5C-976F-8EAC2B608ADB}">
              <a16:predDERef xmlns:a16="http://schemas.microsoft.com/office/drawing/2014/main" pred="{00000000-0008-0000-0700-000005000000}"/>
            </a:ext>
          </a:extLst>
        </xdr:cNvPr>
        <xdr:cNvSpPr/>
      </xdr:nvSpPr>
      <xdr:spPr>
        <a:xfrm>
          <a:off x="0" y="1428750"/>
          <a:ext cx="419100" cy="41910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editAs="oneCell">
    <xdr:from>
      <xdr:col>8</xdr:col>
      <xdr:colOff>190500</xdr:colOff>
      <xdr:row>0</xdr:row>
      <xdr:rowOff>0</xdr:rowOff>
    </xdr:from>
    <xdr:to>
      <xdr:col>22</xdr:col>
      <xdr:colOff>393700</xdr:colOff>
      <xdr:row>0</xdr:row>
      <xdr:rowOff>1054100</xdr:rowOff>
    </xdr:to>
    <xdr:pic>
      <xdr:nvPicPr>
        <xdr:cNvPr id="8" name="Picture 7">
          <a:extLst>
            <a:ext uri="{FF2B5EF4-FFF2-40B4-BE49-F238E27FC236}">
              <a16:creationId xmlns:a16="http://schemas.microsoft.com/office/drawing/2014/main" id="{15738BCF-57FB-F247-A40B-9EB67F107B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3300" y="0"/>
          <a:ext cx="6083300" cy="10541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1</xdr:row>
      <xdr:rowOff>28574</xdr:rowOff>
    </xdr:from>
    <xdr:to>
      <xdr:col>0</xdr:col>
      <xdr:colOff>447676</xdr:colOff>
      <xdr:row>1</xdr:row>
      <xdr:rowOff>415923</xdr:rowOff>
    </xdr:to>
    <xdr:sp macro="" textlink="">
      <xdr:nvSpPr>
        <xdr:cNvPr id="16" name="Ovaal 15">
          <a:extLst>
            <a:ext uri="{FF2B5EF4-FFF2-40B4-BE49-F238E27FC236}">
              <a16:creationId xmlns:a16="http://schemas.microsoft.com/office/drawing/2014/main" id="{2C95273C-3F5A-4ED8-905B-1FED6CD20251}"/>
            </a:ext>
            <a:ext uri="{147F2762-F138-4A5C-976F-8EAC2B608ADB}">
              <a16:predDERef xmlns:a16="http://schemas.microsoft.com/office/drawing/2014/main" pred="{00000000-0008-0000-0500-000002000000}"/>
            </a:ext>
          </a:extLst>
        </xdr:cNvPr>
        <xdr:cNvSpPr/>
      </xdr:nvSpPr>
      <xdr:spPr>
        <a:xfrm>
          <a:off x="38100" y="1457324"/>
          <a:ext cx="409576" cy="387349"/>
        </a:xfrm>
        <a:prstGeom prst="ellipse">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editAs="oneCell">
    <xdr:from>
      <xdr:col>3</xdr:col>
      <xdr:colOff>330200</xdr:colOff>
      <xdr:row>0</xdr:row>
      <xdr:rowOff>0</xdr:rowOff>
    </xdr:from>
    <xdr:to>
      <xdr:col>10</xdr:col>
      <xdr:colOff>279400</xdr:colOff>
      <xdr:row>0</xdr:row>
      <xdr:rowOff>1054100</xdr:rowOff>
    </xdr:to>
    <xdr:pic>
      <xdr:nvPicPr>
        <xdr:cNvPr id="3" name="Picture 2">
          <a:extLst>
            <a:ext uri="{FF2B5EF4-FFF2-40B4-BE49-F238E27FC236}">
              <a16:creationId xmlns:a16="http://schemas.microsoft.com/office/drawing/2014/main" id="{AF9013E4-CBB2-E640-B320-92DF35969B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9100" y="0"/>
          <a:ext cx="6083300" cy="10541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46</xdr:row>
      <xdr:rowOff>156063</xdr:rowOff>
    </xdr:from>
    <xdr:to>
      <xdr:col>14</xdr:col>
      <xdr:colOff>0</xdr:colOff>
      <xdr:row>63</xdr:row>
      <xdr:rowOff>124663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81</xdr:row>
      <xdr:rowOff>156063</xdr:rowOff>
    </xdr:from>
    <xdr:to>
      <xdr:col>14</xdr:col>
      <xdr:colOff>0</xdr:colOff>
      <xdr:row>98</xdr:row>
      <xdr:rowOff>124663</xdr:rowOff>
    </xdr:to>
    <xdr:graphicFrame macro="">
      <xdr:nvGraphicFramePr>
        <xdr:cNvPr id="12" name="Chart 11">
          <a:extLst>
            <a:ext uri="{FF2B5EF4-FFF2-40B4-BE49-F238E27FC236}">
              <a16:creationId xmlns:a16="http://schemas.microsoft.com/office/drawing/2014/main" id="{0988F026-933A-4F4F-A719-AC029C45B5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116</xdr:row>
      <xdr:rowOff>156063</xdr:rowOff>
    </xdr:from>
    <xdr:to>
      <xdr:col>14</xdr:col>
      <xdr:colOff>0</xdr:colOff>
      <xdr:row>133</xdr:row>
      <xdr:rowOff>124663</xdr:rowOff>
    </xdr:to>
    <xdr:graphicFrame macro="">
      <xdr:nvGraphicFramePr>
        <xdr:cNvPr id="13" name="Chart 12">
          <a:extLst>
            <a:ext uri="{FF2B5EF4-FFF2-40B4-BE49-F238E27FC236}">
              <a16:creationId xmlns:a16="http://schemas.microsoft.com/office/drawing/2014/main" id="{0AC3C539-E616-4B50-AAFA-8DD4A7100C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151</xdr:row>
      <xdr:rowOff>156063</xdr:rowOff>
    </xdr:from>
    <xdr:to>
      <xdr:col>14</xdr:col>
      <xdr:colOff>0</xdr:colOff>
      <xdr:row>168</xdr:row>
      <xdr:rowOff>124663</xdr:rowOff>
    </xdr:to>
    <xdr:graphicFrame macro="">
      <xdr:nvGraphicFramePr>
        <xdr:cNvPr id="14" name="Chart 13">
          <a:extLst>
            <a:ext uri="{FF2B5EF4-FFF2-40B4-BE49-F238E27FC236}">
              <a16:creationId xmlns:a16="http://schemas.microsoft.com/office/drawing/2014/main" id="{AD3076EE-16B6-4591-ABCD-7EEA26FD14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186</xdr:row>
      <xdr:rowOff>156063</xdr:rowOff>
    </xdr:from>
    <xdr:to>
      <xdr:col>14</xdr:col>
      <xdr:colOff>0</xdr:colOff>
      <xdr:row>203</xdr:row>
      <xdr:rowOff>124663</xdr:rowOff>
    </xdr:to>
    <xdr:graphicFrame macro="">
      <xdr:nvGraphicFramePr>
        <xdr:cNvPr id="15" name="Chart 14">
          <a:extLst>
            <a:ext uri="{FF2B5EF4-FFF2-40B4-BE49-F238E27FC236}">
              <a16:creationId xmlns:a16="http://schemas.microsoft.com/office/drawing/2014/main" id="{D0CB1CC6-486A-4F0C-A150-7DC3D4936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221</xdr:row>
      <xdr:rowOff>156063</xdr:rowOff>
    </xdr:from>
    <xdr:to>
      <xdr:col>14</xdr:col>
      <xdr:colOff>0</xdr:colOff>
      <xdr:row>238</xdr:row>
      <xdr:rowOff>124663</xdr:rowOff>
    </xdr:to>
    <xdr:graphicFrame macro="">
      <xdr:nvGraphicFramePr>
        <xdr:cNvPr id="17" name="Chart 16">
          <a:extLst>
            <a:ext uri="{FF2B5EF4-FFF2-40B4-BE49-F238E27FC236}">
              <a16:creationId xmlns:a16="http://schemas.microsoft.com/office/drawing/2014/main" id="{676944EC-A978-48F4-8866-5D9F350A9B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256</xdr:row>
      <xdr:rowOff>156063</xdr:rowOff>
    </xdr:from>
    <xdr:to>
      <xdr:col>14</xdr:col>
      <xdr:colOff>0</xdr:colOff>
      <xdr:row>273</xdr:row>
      <xdr:rowOff>124663</xdr:rowOff>
    </xdr:to>
    <xdr:graphicFrame macro="">
      <xdr:nvGraphicFramePr>
        <xdr:cNvPr id="18" name="Chart 17">
          <a:extLst>
            <a:ext uri="{FF2B5EF4-FFF2-40B4-BE49-F238E27FC236}">
              <a16:creationId xmlns:a16="http://schemas.microsoft.com/office/drawing/2014/main" id="{3F69A849-8C53-4A8E-A0B5-F9950CA20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291</xdr:row>
      <xdr:rowOff>156063</xdr:rowOff>
    </xdr:from>
    <xdr:to>
      <xdr:col>14</xdr:col>
      <xdr:colOff>0</xdr:colOff>
      <xdr:row>308</xdr:row>
      <xdr:rowOff>124663</xdr:rowOff>
    </xdr:to>
    <xdr:graphicFrame macro="">
      <xdr:nvGraphicFramePr>
        <xdr:cNvPr id="19" name="Chart 18">
          <a:extLst>
            <a:ext uri="{FF2B5EF4-FFF2-40B4-BE49-F238E27FC236}">
              <a16:creationId xmlns:a16="http://schemas.microsoft.com/office/drawing/2014/main" id="{2603112C-D268-4E75-AE68-0DF916B62F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327</xdr:row>
      <xdr:rowOff>0</xdr:rowOff>
    </xdr:from>
    <xdr:to>
      <xdr:col>14</xdr:col>
      <xdr:colOff>0</xdr:colOff>
      <xdr:row>344</xdr:row>
      <xdr:rowOff>1</xdr:rowOff>
    </xdr:to>
    <xdr:graphicFrame macro="">
      <xdr:nvGraphicFramePr>
        <xdr:cNvPr id="20" name="Chart 19">
          <a:extLst>
            <a:ext uri="{FF2B5EF4-FFF2-40B4-BE49-F238E27FC236}">
              <a16:creationId xmlns:a16="http://schemas.microsoft.com/office/drawing/2014/main" id="{DF7B66A3-F7DA-4876-9B9C-9B40B16A5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4</xdr:col>
      <xdr:colOff>368300</xdr:colOff>
      <xdr:row>0</xdr:row>
      <xdr:rowOff>0</xdr:rowOff>
    </xdr:from>
    <xdr:to>
      <xdr:col>12</xdr:col>
      <xdr:colOff>609600</xdr:colOff>
      <xdr:row>0</xdr:row>
      <xdr:rowOff>1054100</xdr:rowOff>
    </xdr:to>
    <xdr:pic>
      <xdr:nvPicPr>
        <xdr:cNvPr id="4" name="Picture 3">
          <a:extLst>
            <a:ext uri="{FF2B5EF4-FFF2-40B4-BE49-F238E27FC236}">
              <a16:creationId xmlns:a16="http://schemas.microsoft.com/office/drawing/2014/main" id="{2D2CF853-AEC8-2346-8580-E1F858192AAB}"/>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616200" y="0"/>
          <a:ext cx="6083300" cy="10541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42</xdr:row>
      <xdr:rowOff>3175</xdr:rowOff>
    </xdr:from>
    <xdr:to>
      <xdr:col>10</xdr:col>
      <xdr:colOff>0</xdr:colOff>
      <xdr:row>63</xdr:row>
      <xdr:rowOff>98425</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1651000</xdr:colOff>
      <xdr:row>0</xdr:row>
      <xdr:rowOff>25400</xdr:rowOff>
    </xdr:from>
    <xdr:to>
      <xdr:col>8</xdr:col>
      <xdr:colOff>88900</xdr:colOff>
      <xdr:row>0</xdr:row>
      <xdr:rowOff>1079500</xdr:rowOff>
    </xdr:to>
    <xdr:pic>
      <xdr:nvPicPr>
        <xdr:cNvPr id="3" name="Picture 2">
          <a:extLst>
            <a:ext uri="{FF2B5EF4-FFF2-40B4-BE49-F238E27FC236}">
              <a16:creationId xmlns:a16="http://schemas.microsoft.com/office/drawing/2014/main" id="{626278CF-2732-454F-88B9-8F69277CCFF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1000" y="25400"/>
          <a:ext cx="6083300" cy="10541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285750</xdr:colOff>
      <xdr:row>0</xdr:row>
      <xdr:rowOff>409575</xdr:rowOff>
    </xdr:to>
    <xdr:sp macro="" textlink="">
      <xdr:nvSpPr>
        <xdr:cNvPr id="10" name="Ovaal 9">
          <a:extLst>
            <a:ext uri="{FF2B5EF4-FFF2-40B4-BE49-F238E27FC236}">
              <a16:creationId xmlns:a16="http://schemas.microsoft.com/office/drawing/2014/main" id="{D4CA5274-DE65-49D0-B0BB-F4800FC4E752}"/>
            </a:ext>
            <a:ext uri="{147F2762-F138-4A5C-976F-8EAC2B608ADB}">
              <a16:predDERef xmlns:a16="http://schemas.microsoft.com/office/drawing/2014/main" pred="{00000000-0008-0000-0200-00000F000000}"/>
            </a:ext>
          </a:extLst>
        </xdr:cNvPr>
        <xdr:cNvSpPr/>
      </xdr:nvSpPr>
      <xdr:spPr>
        <a:xfrm>
          <a:off x="9525" y="0"/>
          <a:ext cx="438150" cy="409575"/>
        </a:xfrm>
        <a:prstGeom prst="ellipse">
          <a:avLst/>
        </a:prstGeom>
        <a:solidFill>
          <a:srgbClr val="7030A0"/>
        </a:solidFill>
        <a:ln w="12700">
          <a:solidFill>
            <a:srgbClr val="7030A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438150</xdr:colOff>
      <xdr:row>0</xdr:row>
      <xdr:rowOff>409575</xdr:rowOff>
    </xdr:to>
    <xdr:sp macro="" textlink="">
      <xdr:nvSpPr>
        <xdr:cNvPr id="2" name="Ovaal 1">
          <a:extLst>
            <a:ext uri="{FF2B5EF4-FFF2-40B4-BE49-F238E27FC236}">
              <a16:creationId xmlns:a16="http://schemas.microsoft.com/office/drawing/2014/main" id="{4D741279-ED34-42D3-B9AF-A151231073CF}"/>
            </a:ext>
            <a:ext uri="{147F2762-F138-4A5C-976F-8EAC2B608ADB}">
              <a16:predDERef xmlns:a16="http://schemas.microsoft.com/office/drawing/2014/main" pred="{00000000-0008-0000-0200-00000F000000}"/>
            </a:ext>
          </a:extLst>
        </xdr:cNvPr>
        <xdr:cNvSpPr/>
      </xdr:nvSpPr>
      <xdr:spPr>
        <a:xfrm>
          <a:off x="0" y="0"/>
          <a:ext cx="438150" cy="409575"/>
        </a:xfrm>
        <a:prstGeom prst="ellipse">
          <a:avLst/>
        </a:prstGeom>
        <a:solidFill>
          <a:srgbClr val="7030A0"/>
        </a:solidFill>
        <a:ln w="12700">
          <a:solidFill>
            <a:srgbClr val="7030A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438150</xdr:colOff>
      <xdr:row>0</xdr:row>
      <xdr:rowOff>409575</xdr:rowOff>
    </xdr:to>
    <xdr:sp macro="" textlink="">
      <xdr:nvSpPr>
        <xdr:cNvPr id="2" name="Ovaal 1">
          <a:extLst>
            <a:ext uri="{FF2B5EF4-FFF2-40B4-BE49-F238E27FC236}">
              <a16:creationId xmlns:a16="http://schemas.microsoft.com/office/drawing/2014/main" id="{0AABB832-48F7-47FA-8534-F38FFD5BE6DF}"/>
            </a:ext>
            <a:ext uri="{147F2762-F138-4A5C-976F-8EAC2B608ADB}">
              <a16:predDERef xmlns:a16="http://schemas.microsoft.com/office/drawing/2014/main" pred="{00000000-0008-0000-0200-00000F000000}"/>
            </a:ext>
          </a:extLst>
        </xdr:cNvPr>
        <xdr:cNvSpPr/>
      </xdr:nvSpPr>
      <xdr:spPr>
        <a:xfrm>
          <a:off x="0" y="0"/>
          <a:ext cx="438150" cy="409575"/>
        </a:xfrm>
        <a:prstGeom prst="ellipse">
          <a:avLst/>
        </a:prstGeom>
        <a:solidFill>
          <a:srgbClr val="7030A0"/>
        </a:solidFill>
        <a:ln w="12700">
          <a:solidFill>
            <a:srgbClr val="7030A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438150</xdr:colOff>
      <xdr:row>0</xdr:row>
      <xdr:rowOff>409575</xdr:rowOff>
    </xdr:to>
    <xdr:sp macro="" textlink="">
      <xdr:nvSpPr>
        <xdr:cNvPr id="2" name="Ovaal 1">
          <a:extLst>
            <a:ext uri="{FF2B5EF4-FFF2-40B4-BE49-F238E27FC236}">
              <a16:creationId xmlns:a16="http://schemas.microsoft.com/office/drawing/2014/main" id="{3BA41E24-971C-40BC-AB97-AAD1E890132E}"/>
            </a:ext>
            <a:ext uri="{147F2762-F138-4A5C-976F-8EAC2B608ADB}">
              <a16:predDERef xmlns:a16="http://schemas.microsoft.com/office/drawing/2014/main" pred="{00000000-0008-0000-0200-00000F000000}"/>
            </a:ext>
          </a:extLst>
        </xdr:cNvPr>
        <xdr:cNvSpPr/>
      </xdr:nvSpPr>
      <xdr:spPr>
        <a:xfrm>
          <a:off x="0" y="0"/>
          <a:ext cx="438150" cy="409575"/>
        </a:xfrm>
        <a:prstGeom prst="ellipse">
          <a:avLst/>
        </a:prstGeom>
        <a:solidFill>
          <a:srgbClr val="7030A0"/>
        </a:solidFill>
        <a:ln w="12700">
          <a:solidFill>
            <a:srgbClr val="7030A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55</xdr:row>
      <xdr:rowOff>59838</xdr:rowOff>
    </xdr:from>
    <xdr:to>
      <xdr:col>0</xdr:col>
      <xdr:colOff>8924924</xdr:colOff>
      <xdr:row>56</xdr:row>
      <xdr:rowOff>25582</xdr:rowOff>
    </xdr:to>
    <xdr:pic>
      <xdr:nvPicPr>
        <xdr:cNvPr id="4" name="Picture 3">
          <a:extLst>
            <a:ext uri="{FF2B5EF4-FFF2-40B4-BE49-F238E27FC236}">
              <a16:creationId xmlns:a16="http://schemas.microsoft.com/office/drawing/2014/main" id="{2A10CBDC-4A03-4A9E-84BC-652395749F46}"/>
            </a:ext>
          </a:extLst>
        </xdr:cNvPr>
        <xdr:cNvPicPr>
          <a:picLocks noChangeAspect="1"/>
        </xdr:cNvPicPr>
      </xdr:nvPicPr>
      <xdr:blipFill>
        <a:blip xmlns:r="http://schemas.openxmlformats.org/officeDocument/2006/relationships" r:embed="rId1"/>
        <a:stretch>
          <a:fillRect/>
        </a:stretch>
      </xdr:blipFill>
      <xdr:spPr>
        <a:xfrm>
          <a:off x="0" y="15918963"/>
          <a:ext cx="8924924" cy="3251869"/>
        </a:xfrm>
        <a:prstGeom prst="rect">
          <a:avLst/>
        </a:prstGeom>
      </xdr:spPr>
    </xdr:pic>
    <xdr:clientData/>
  </xdr:twoCellAnchor>
  <xdr:twoCellAnchor editAs="oneCell">
    <xdr:from>
      <xdr:col>0</xdr:col>
      <xdr:colOff>2019300</xdr:colOff>
      <xdr:row>0</xdr:row>
      <xdr:rowOff>0</xdr:rowOff>
    </xdr:from>
    <xdr:to>
      <xdr:col>0</xdr:col>
      <xdr:colOff>8102600</xdr:colOff>
      <xdr:row>0</xdr:row>
      <xdr:rowOff>1054100</xdr:rowOff>
    </xdr:to>
    <xdr:pic>
      <xdr:nvPicPr>
        <xdr:cNvPr id="3" name="Picture 2">
          <a:extLst>
            <a:ext uri="{FF2B5EF4-FFF2-40B4-BE49-F238E27FC236}">
              <a16:creationId xmlns:a16="http://schemas.microsoft.com/office/drawing/2014/main" id="{8F4EC28F-A209-C34C-A857-FF7000D6CA5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9300" y="0"/>
          <a:ext cx="6083300" cy="10541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438150</xdr:colOff>
      <xdr:row>0</xdr:row>
      <xdr:rowOff>409575</xdr:rowOff>
    </xdr:to>
    <xdr:sp macro="" textlink="">
      <xdr:nvSpPr>
        <xdr:cNvPr id="2" name="Ovaal 1">
          <a:extLst>
            <a:ext uri="{FF2B5EF4-FFF2-40B4-BE49-F238E27FC236}">
              <a16:creationId xmlns:a16="http://schemas.microsoft.com/office/drawing/2014/main" id="{70DE7D82-CB3E-4F9E-975F-921ED99553BE}"/>
            </a:ext>
            <a:ext uri="{147F2762-F138-4A5C-976F-8EAC2B608ADB}">
              <a16:predDERef xmlns:a16="http://schemas.microsoft.com/office/drawing/2014/main" pred="{00000000-0008-0000-0200-00000F000000}"/>
            </a:ext>
          </a:extLst>
        </xdr:cNvPr>
        <xdr:cNvSpPr/>
      </xdr:nvSpPr>
      <xdr:spPr>
        <a:xfrm>
          <a:off x="0" y="0"/>
          <a:ext cx="438150" cy="409575"/>
        </a:xfrm>
        <a:prstGeom prst="ellipse">
          <a:avLst/>
        </a:prstGeom>
        <a:solidFill>
          <a:srgbClr val="7030A0"/>
        </a:solidFill>
        <a:ln w="12700">
          <a:solidFill>
            <a:srgbClr val="7030A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438150</xdr:colOff>
      <xdr:row>0</xdr:row>
      <xdr:rowOff>409575</xdr:rowOff>
    </xdr:to>
    <xdr:sp macro="" textlink="">
      <xdr:nvSpPr>
        <xdr:cNvPr id="2" name="Ovaal 1">
          <a:extLst>
            <a:ext uri="{FF2B5EF4-FFF2-40B4-BE49-F238E27FC236}">
              <a16:creationId xmlns:a16="http://schemas.microsoft.com/office/drawing/2014/main" id="{A5B24698-3CCA-4E42-9DA2-9BB1EC479732}"/>
            </a:ext>
            <a:ext uri="{147F2762-F138-4A5C-976F-8EAC2B608ADB}">
              <a16:predDERef xmlns:a16="http://schemas.microsoft.com/office/drawing/2014/main" pred="{00000000-0008-0000-0200-00000F000000}"/>
            </a:ext>
          </a:extLst>
        </xdr:cNvPr>
        <xdr:cNvSpPr/>
      </xdr:nvSpPr>
      <xdr:spPr>
        <a:xfrm>
          <a:off x="0" y="0"/>
          <a:ext cx="438150" cy="409575"/>
        </a:xfrm>
        <a:prstGeom prst="ellipse">
          <a:avLst/>
        </a:prstGeom>
        <a:solidFill>
          <a:srgbClr val="7030A0"/>
        </a:solidFill>
        <a:ln w="12700">
          <a:solidFill>
            <a:srgbClr val="7030A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438150</xdr:colOff>
      <xdr:row>0</xdr:row>
      <xdr:rowOff>409575</xdr:rowOff>
    </xdr:to>
    <xdr:sp macro="" textlink="">
      <xdr:nvSpPr>
        <xdr:cNvPr id="2" name="Ovaal 1">
          <a:extLst>
            <a:ext uri="{FF2B5EF4-FFF2-40B4-BE49-F238E27FC236}">
              <a16:creationId xmlns:a16="http://schemas.microsoft.com/office/drawing/2014/main" id="{52E24245-2791-42A3-8640-62AC769E369F}"/>
            </a:ext>
            <a:ext uri="{147F2762-F138-4A5C-976F-8EAC2B608ADB}">
              <a16:predDERef xmlns:a16="http://schemas.microsoft.com/office/drawing/2014/main" pred="{00000000-0008-0000-0200-00000F000000}"/>
            </a:ext>
          </a:extLst>
        </xdr:cNvPr>
        <xdr:cNvSpPr/>
      </xdr:nvSpPr>
      <xdr:spPr>
        <a:xfrm>
          <a:off x="0" y="0"/>
          <a:ext cx="438150" cy="409575"/>
        </a:xfrm>
        <a:prstGeom prst="ellipse">
          <a:avLst/>
        </a:prstGeom>
        <a:solidFill>
          <a:srgbClr val="7030A0"/>
        </a:solidFill>
        <a:ln w="12700">
          <a:solidFill>
            <a:srgbClr val="7030A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438150</xdr:colOff>
      <xdr:row>0</xdr:row>
      <xdr:rowOff>409575</xdr:rowOff>
    </xdr:to>
    <xdr:sp macro="" textlink="">
      <xdr:nvSpPr>
        <xdr:cNvPr id="2" name="Ovaal 1">
          <a:extLst>
            <a:ext uri="{FF2B5EF4-FFF2-40B4-BE49-F238E27FC236}">
              <a16:creationId xmlns:a16="http://schemas.microsoft.com/office/drawing/2014/main" id="{002768FA-FBBA-4ECD-966E-EA807EA36778}"/>
            </a:ext>
            <a:ext uri="{147F2762-F138-4A5C-976F-8EAC2B608ADB}">
              <a16:predDERef xmlns:a16="http://schemas.microsoft.com/office/drawing/2014/main" pred="{00000000-0008-0000-0200-00000F000000}"/>
            </a:ext>
          </a:extLst>
        </xdr:cNvPr>
        <xdr:cNvSpPr/>
      </xdr:nvSpPr>
      <xdr:spPr>
        <a:xfrm>
          <a:off x="0" y="0"/>
          <a:ext cx="438150" cy="409575"/>
        </a:xfrm>
        <a:prstGeom prst="ellipse">
          <a:avLst/>
        </a:prstGeom>
        <a:solidFill>
          <a:srgbClr val="7030A0"/>
        </a:solidFill>
        <a:ln w="12700">
          <a:solidFill>
            <a:srgbClr val="7030A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438150</xdr:colOff>
      <xdr:row>0</xdr:row>
      <xdr:rowOff>409575</xdr:rowOff>
    </xdr:to>
    <xdr:sp macro="" textlink="">
      <xdr:nvSpPr>
        <xdr:cNvPr id="2" name="Ovaal 1">
          <a:extLst>
            <a:ext uri="{FF2B5EF4-FFF2-40B4-BE49-F238E27FC236}">
              <a16:creationId xmlns:a16="http://schemas.microsoft.com/office/drawing/2014/main" id="{A71435CA-9DEC-4BD5-9F5E-F5BF023662D1}"/>
            </a:ext>
            <a:ext uri="{147F2762-F138-4A5C-976F-8EAC2B608ADB}">
              <a16:predDERef xmlns:a16="http://schemas.microsoft.com/office/drawing/2014/main" pred="{00000000-0008-0000-0200-00000F000000}"/>
            </a:ext>
          </a:extLst>
        </xdr:cNvPr>
        <xdr:cNvSpPr/>
      </xdr:nvSpPr>
      <xdr:spPr>
        <a:xfrm>
          <a:off x="0" y="0"/>
          <a:ext cx="438150" cy="409575"/>
        </a:xfrm>
        <a:prstGeom prst="ellipse">
          <a:avLst/>
        </a:prstGeom>
        <a:solidFill>
          <a:srgbClr val="7030A0"/>
        </a:solidFill>
        <a:ln w="12700">
          <a:solidFill>
            <a:srgbClr val="7030A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438150</xdr:colOff>
      <xdr:row>0</xdr:row>
      <xdr:rowOff>409575</xdr:rowOff>
    </xdr:to>
    <xdr:sp macro="" textlink="">
      <xdr:nvSpPr>
        <xdr:cNvPr id="2" name="Ovaal 1">
          <a:extLst>
            <a:ext uri="{FF2B5EF4-FFF2-40B4-BE49-F238E27FC236}">
              <a16:creationId xmlns:a16="http://schemas.microsoft.com/office/drawing/2014/main" id="{1D8B07D4-ECE0-48EE-ABA1-54E1D49E4BBF}"/>
            </a:ext>
            <a:ext uri="{147F2762-F138-4A5C-976F-8EAC2B608ADB}">
              <a16:predDERef xmlns:a16="http://schemas.microsoft.com/office/drawing/2014/main" pred="{00000000-0008-0000-0200-00000F000000}"/>
            </a:ext>
          </a:extLst>
        </xdr:cNvPr>
        <xdr:cNvSpPr/>
      </xdr:nvSpPr>
      <xdr:spPr>
        <a:xfrm>
          <a:off x="0" y="0"/>
          <a:ext cx="438150" cy="409575"/>
        </a:xfrm>
        <a:prstGeom prst="ellipse">
          <a:avLst/>
        </a:prstGeom>
        <a:solidFill>
          <a:srgbClr val="7030A0"/>
        </a:solidFill>
        <a:ln w="12700">
          <a:solidFill>
            <a:srgbClr val="7030A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438150</xdr:colOff>
      <xdr:row>0</xdr:row>
      <xdr:rowOff>409575</xdr:rowOff>
    </xdr:to>
    <xdr:sp macro="" textlink="">
      <xdr:nvSpPr>
        <xdr:cNvPr id="2" name="Ovaal 1">
          <a:extLst>
            <a:ext uri="{FF2B5EF4-FFF2-40B4-BE49-F238E27FC236}">
              <a16:creationId xmlns:a16="http://schemas.microsoft.com/office/drawing/2014/main" id="{FB9B7C32-866C-4E38-B658-BD83AC6927F3}"/>
            </a:ext>
            <a:ext uri="{147F2762-F138-4A5C-976F-8EAC2B608ADB}">
              <a16:predDERef xmlns:a16="http://schemas.microsoft.com/office/drawing/2014/main" pred="{00000000-0008-0000-0200-00000F000000}"/>
            </a:ext>
          </a:extLst>
        </xdr:cNvPr>
        <xdr:cNvSpPr/>
      </xdr:nvSpPr>
      <xdr:spPr>
        <a:xfrm>
          <a:off x="0" y="0"/>
          <a:ext cx="438150" cy="409575"/>
        </a:xfrm>
        <a:prstGeom prst="ellipse">
          <a:avLst/>
        </a:prstGeom>
        <a:solidFill>
          <a:srgbClr val="7030A0"/>
        </a:solidFill>
        <a:ln w="12700">
          <a:solidFill>
            <a:srgbClr val="7030A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438150</xdr:colOff>
      <xdr:row>0</xdr:row>
      <xdr:rowOff>409575</xdr:rowOff>
    </xdr:to>
    <xdr:sp macro="" textlink="">
      <xdr:nvSpPr>
        <xdr:cNvPr id="2" name="Ovaal 1">
          <a:extLst>
            <a:ext uri="{FF2B5EF4-FFF2-40B4-BE49-F238E27FC236}">
              <a16:creationId xmlns:a16="http://schemas.microsoft.com/office/drawing/2014/main" id="{C6688766-C5E9-4F6E-AE1E-B54BB66DEDAB}"/>
            </a:ext>
            <a:ext uri="{147F2762-F138-4A5C-976F-8EAC2B608ADB}">
              <a16:predDERef xmlns:a16="http://schemas.microsoft.com/office/drawing/2014/main" pred="{00000000-0008-0000-0200-00000F000000}"/>
            </a:ext>
          </a:extLst>
        </xdr:cNvPr>
        <xdr:cNvSpPr/>
      </xdr:nvSpPr>
      <xdr:spPr>
        <a:xfrm>
          <a:off x="0" y="0"/>
          <a:ext cx="438150" cy="409575"/>
        </a:xfrm>
        <a:prstGeom prst="ellipse">
          <a:avLst/>
        </a:prstGeom>
        <a:solidFill>
          <a:srgbClr val="7030A0"/>
        </a:solidFill>
        <a:ln w="12700">
          <a:solidFill>
            <a:srgbClr val="7030A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438150</xdr:colOff>
      <xdr:row>0</xdr:row>
      <xdr:rowOff>409575</xdr:rowOff>
    </xdr:to>
    <xdr:sp macro="" textlink="">
      <xdr:nvSpPr>
        <xdr:cNvPr id="2" name="Ovaal 1">
          <a:extLst>
            <a:ext uri="{FF2B5EF4-FFF2-40B4-BE49-F238E27FC236}">
              <a16:creationId xmlns:a16="http://schemas.microsoft.com/office/drawing/2014/main" id="{0EC99FFA-398A-4A41-B784-63EA772DA755}"/>
            </a:ext>
            <a:ext uri="{147F2762-F138-4A5C-976F-8EAC2B608ADB}">
              <a16:predDERef xmlns:a16="http://schemas.microsoft.com/office/drawing/2014/main" pred="{00000000-0008-0000-0200-00000F000000}"/>
            </a:ext>
          </a:extLst>
        </xdr:cNvPr>
        <xdr:cNvSpPr/>
      </xdr:nvSpPr>
      <xdr:spPr>
        <a:xfrm>
          <a:off x="0" y="0"/>
          <a:ext cx="438150" cy="409575"/>
        </a:xfrm>
        <a:prstGeom prst="ellipse">
          <a:avLst/>
        </a:prstGeom>
        <a:solidFill>
          <a:srgbClr val="7030A0"/>
        </a:solidFill>
        <a:ln w="12700">
          <a:solidFill>
            <a:srgbClr val="7030A0"/>
          </a:solidFill>
          <a:prstDash val="solid"/>
        </a:ln>
        <a:effectLst/>
      </xdr:spPr>
      <xdr:style>
        <a:lnRef idx="2">
          <a:schemeClr val="accent1">
            <a:shade val="50000"/>
          </a:schemeClr>
        </a:lnRef>
        <a:fillRef idx="1">
          <a:schemeClr val="accent1"/>
        </a:fillRef>
        <a:effectRef idx="0">
          <a:schemeClr val="accent1"/>
        </a:effectRef>
        <a:fontRef idx="minor">
          <a:srgbClr val="FFFFFF"/>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rgbClr val="FFFFFF"/>
              </a:solidFill>
              <a:latin typeface="+mn-lt"/>
              <a:ea typeface="+mn-ea"/>
              <a:cs typeface="+mn-cs"/>
            </a:defRPr>
          </a:lvl1pPr>
          <a:lvl2pPr marL="457200" indent="0">
            <a:defRPr sz="1100">
              <a:solidFill>
                <a:srgbClr val="FFFFFF"/>
              </a:solidFill>
              <a:latin typeface="+mn-lt"/>
              <a:ea typeface="+mn-ea"/>
              <a:cs typeface="+mn-cs"/>
            </a:defRPr>
          </a:lvl2pPr>
          <a:lvl3pPr marL="914400" indent="0">
            <a:defRPr sz="1100">
              <a:solidFill>
                <a:srgbClr val="FFFFFF"/>
              </a:solidFill>
              <a:latin typeface="+mn-lt"/>
              <a:ea typeface="+mn-ea"/>
              <a:cs typeface="+mn-cs"/>
            </a:defRPr>
          </a:lvl3pPr>
          <a:lvl4pPr marL="1371600" indent="0">
            <a:defRPr sz="1100">
              <a:solidFill>
                <a:srgbClr val="FFFFFF"/>
              </a:solidFill>
              <a:latin typeface="+mn-lt"/>
              <a:ea typeface="+mn-ea"/>
              <a:cs typeface="+mn-cs"/>
            </a:defRPr>
          </a:lvl4pPr>
          <a:lvl5pPr marL="1828800" indent="0">
            <a:defRPr sz="1100">
              <a:solidFill>
                <a:srgbClr val="FFFFFF"/>
              </a:solidFill>
              <a:latin typeface="+mn-lt"/>
              <a:ea typeface="+mn-ea"/>
              <a:cs typeface="+mn-cs"/>
            </a:defRPr>
          </a:lvl5pPr>
          <a:lvl6pPr marL="2286000" indent="0">
            <a:defRPr sz="1100">
              <a:solidFill>
                <a:srgbClr val="FFFFFF"/>
              </a:solidFill>
              <a:latin typeface="+mn-lt"/>
              <a:ea typeface="+mn-ea"/>
              <a:cs typeface="+mn-cs"/>
            </a:defRPr>
          </a:lvl6pPr>
          <a:lvl7pPr marL="2743200" indent="0">
            <a:defRPr sz="1100">
              <a:solidFill>
                <a:srgbClr val="FFFFFF"/>
              </a:solidFill>
              <a:latin typeface="+mn-lt"/>
              <a:ea typeface="+mn-ea"/>
              <a:cs typeface="+mn-cs"/>
            </a:defRPr>
          </a:lvl7pPr>
          <a:lvl8pPr marL="3200400" indent="0">
            <a:defRPr sz="1100">
              <a:solidFill>
                <a:srgbClr val="FFFFFF"/>
              </a:solidFill>
              <a:latin typeface="+mn-lt"/>
              <a:ea typeface="+mn-ea"/>
              <a:cs typeface="+mn-cs"/>
            </a:defRPr>
          </a:lvl8pPr>
          <a:lvl9pPr marL="3657600" indent="0">
            <a:defRPr sz="1100">
              <a:solidFill>
                <a:srgbClr val="FFFFFF"/>
              </a:solidFill>
              <a:latin typeface="+mn-lt"/>
              <a:ea typeface="+mn-ea"/>
              <a:cs typeface="+mn-cs"/>
            </a:defRPr>
          </a:lvl9pPr>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215900</xdr:colOff>
      <xdr:row>1</xdr:row>
      <xdr:rowOff>406400</xdr:rowOff>
    </xdr:to>
    <xdr:sp macro="" textlink="">
      <xdr:nvSpPr>
        <xdr:cNvPr id="11" name="Ovaal 10">
          <a:extLst>
            <a:ext uri="{FF2B5EF4-FFF2-40B4-BE49-F238E27FC236}">
              <a16:creationId xmlns:a16="http://schemas.microsoft.com/office/drawing/2014/main" id="{23D068DC-D9BB-4294-9ED9-A7932C48DF5E}"/>
            </a:ext>
            <a:ext uri="{147F2762-F138-4A5C-976F-8EAC2B608ADB}">
              <a16:predDERef xmlns:a16="http://schemas.microsoft.com/office/drawing/2014/main" pred="{00000000-0008-0000-0400-000005000000}"/>
            </a:ext>
          </a:extLst>
        </xdr:cNvPr>
        <xdr:cNvSpPr/>
      </xdr:nvSpPr>
      <xdr:spPr>
        <a:xfrm>
          <a:off x="0" y="1143000"/>
          <a:ext cx="406400" cy="40640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editAs="oneCell">
    <xdr:from>
      <xdr:col>1</xdr:col>
      <xdr:colOff>317500</xdr:colOff>
      <xdr:row>0</xdr:row>
      <xdr:rowOff>50800</xdr:rowOff>
    </xdr:from>
    <xdr:to>
      <xdr:col>9</xdr:col>
      <xdr:colOff>127000</xdr:colOff>
      <xdr:row>0</xdr:row>
      <xdr:rowOff>1104900</xdr:rowOff>
    </xdr:to>
    <xdr:pic>
      <xdr:nvPicPr>
        <xdr:cNvPr id="3" name="Picture 2">
          <a:extLst>
            <a:ext uri="{FF2B5EF4-FFF2-40B4-BE49-F238E27FC236}">
              <a16:creationId xmlns:a16="http://schemas.microsoft.com/office/drawing/2014/main" id="{97DD147C-0AB1-F545-BA0E-DA0886D932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0" y="50800"/>
          <a:ext cx="6083300" cy="1054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9525</xdr:rowOff>
    </xdr:from>
    <xdr:to>
      <xdr:col>1</xdr:col>
      <xdr:colOff>38100</xdr:colOff>
      <xdr:row>1</xdr:row>
      <xdr:rowOff>422276</xdr:rowOff>
    </xdr:to>
    <xdr:sp macro="" textlink="">
      <xdr:nvSpPr>
        <xdr:cNvPr id="7" name="Ovaal 13">
          <a:extLst>
            <a:ext uri="{FF2B5EF4-FFF2-40B4-BE49-F238E27FC236}">
              <a16:creationId xmlns:a16="http://schemas.microsoft.com/office/drawing/2014/main" id="{9398D5C1-4C08-469A-AD39-0D0B4055E624}"/>
            </a:ext>
            <a:ext uri="{147F2762-F138-4A5C-976F-8EAC2B608ADB}">
              <a16:predDERef xmlns:a16="http://schemas.microsoft.com/office/drawing/2014/main" pred="{00000000-0008-0000-0800-000008000000}"/>
            </a:ext>
          </a:extLst>
        </xdr:cNvPr>
        <xdr:cNvSpPr/>
      </xdr:nvSpPr>
      <xdr:spPr>
        <a:xfrm>
          <a:off x="0" y="1428750"/>
          <a:ext cx="400050" cy="412751"/>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a:p>
      </xdr:txBody>
    </xdr:sp>
    <xdr:clientData/>
  </xdr:twoCellAnchor>
  <xdr:twoCellAnchor editAs="oneCell">
    <xdr:from>
      <xdr:col>8</xdr:col>
      <xdr:colOff>215900</xdr:colOff>
      <xdr:row>0</xdr:row>
      <xdr:rowOff>0</xdr:rowOff>
    </xdr:from>
    <xdr:to>
      <xdr:col>23</xdr:col>
      <xdr:colOff>12700</xdr:colOff>
      <xdr:row>0</xdr:row>
      <xdr:rowOff>1054100</xdr:rowOff>
    </xdr:to>
    <xdr:pic>
      <xdr:nvPicPr>
        <xdr:cNvPr id="3" name="Picture 2">
          <a:extLst>
            <a:ext uri="{FF2B5EF4-FFF2-40B4-BE49-F238E27FC236}">
              <a16:creationId xmlns:a16="http://schemas.microsoft.com/office/drawing/2014/main" id="{5529C2E8-42D6-4742-B073-9002285E15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68700" y="0"/>
          <a:ext cx="6083300" cy="1054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57150</xdr:colOff>
      <xdr:row>1</xdr:row>
      <xdr:rowOff>419100</xdr:rowOff>
    </xdr:to>
    <xdr:sp macro="" textlink="">
      <xdr:nvSpPr>
        <xdr:cNvPr id="12" name="Ovaal 11">
          <a:extLst>
            <a:ext uri="{FF2B5EF4-FFF2-40B4-BE49-F238E27FC236}">
              <a16:creationId xmlns:a16="http://schemas.microsoft.com/office/drawing/2014/main" id="{776593B7-741F-4D9E-AD01-5EC6889B06BF}"/>
            </a:ext>
            <a:ext uri="{147F2762-F138-4A5C-976F-8EAC2B608ADB}">
              <a16:predDERef xmlns:a16="http://schemas.microsoft.com/office/drawing/2014/main" pred="{00000000-0008-0000-0700-000005000000}"/>
            </a:ext>
          </a:extLst>
        </xdr:cNvPr>
        <xdr:cNvSpPr/>
      </xdr:nvSpPr>
      <xdr:spPr>
        <a:xfrm>
          <a:off x="0" y="590550"/>
          <a:ext cx="419100" cy="41910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editAs="oneCell">
    <xdr:from>
      <xdr:col>8</xdr:col>
      <xdr:colOff>165100</xdr:colOff>
      <xdr:row>0</xdr:row>
      <xdr:rowOff>0</xdr:rowOff>
    </xdr:from>
    <xdr:to>
      <xdr:col>22</xdr:col>
      <xdr:colOff>368300</xdr:colOff>
      <xdr:row>0</xdr:row>
      <xdr:rowOff>1054100</xdr:rowOff>
    </xdr:to>
    <xdr:pic>
      <xdr:nvPicPr>
        <xdr:cNvPr id="3" name="Picture 2">
          <a:extLst>
            <a:ext uri="{FF2B5EF4-FFF2-40B4-BE49-F238E27FC236}">
              <a16:creationId xmlns:a16="http://schemas.microsoft.com/office/drawing/2014/main" id="{0857F54D-3529-1B47-99AA-30A48942CC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17900" y="0"/>
          <a:ext cx="6083300" cy="1054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19049</xdr:rowOff>
    </xdr:from>
    <xdr:to>
      <xdr:col>1</xdr:col>
      <xdr:colOff>38100</xdr:colOff>
      <xdr:row>2</xdr:row>
      <xdr:rowOff>3175</xdr:rowOff>
    </xdr:to>
    <xdr:sp macro="" textlink="">
      <xdr:nvSpPr>
        <xdr:cNvPr id="14" name="Ovaal 13">
          <a:extLst>
            <a:ext uri="{FF2B5EF4-FFF2-40B4-BE49-F238E27FC236}">
              <a16:creationId xmlns:a16="http://schemas.microsoft.com/office/drawing/2014/main" id="{E7EA525D-94A5-46E7-9407-54A88574D82E}"/>
            </a:ext>
            <a:ext uri="{147F2762-F138-4A5C-976F-8EAC2B608ADB}">
              <a16:predDERef xmlns:a16="http://schemas.microsoft.com/office/drawing/2014/main" pred="{00000000-0008-0000-0800-000008000000}"/>
            </a:ext>
          </a:extLst>
        </xdr:cNvPr>
        <xdr:cNvSpPr/>
      </xdr:nvSpPr>
      <xdr:spPr>
        <a:xfrm>
          <a:off x="0" y="1162049"/>
          <a:ext cx="400050" cy="412751"/>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a:p>
      </xdr:txBody>
    </xdr:sp>
    <xdr:clientData/>
  </xdr:twoCellAnchor>
  <xdr:twoCellAnchor editAs="oneCell">
    <xdr:from>
      <xdr:col>8</xdr:col>
      <xdr:colOff>177800</xdr:colOff>
      <xdr:row>0</xdr:row>
      <xdr:rowOff>0</xdr:rowOff>
    </xdr:from>
    <xdr:to>
      <xdr:col>22</xdr:col>
      <xdr:colOff>368300</xdr:colOff>
      <xdr:row>0</xdr:row>
      <xdr:rowOff>1054100</xdr:rowOff>
    </xdr:to>
    <xdr:pic>
      <xdr:nvPicPr>
        <xdr:cNvPr id="3" name="Picture 2">
          <a:extLst>
            <a:ext uri="{FF2B5EF4-FFF2-40B4-BE49-F238E27FC236}">
              <a16:creationId xmlns:a16="http://schemas.microsoft.com/office/drawing/2014/main" id="{5B29713B-3985-0745-83B2-6EF04DACDE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30600" y="0"/>
          <a:ext cx="6083300" cy="1054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38100</xdr:colOff>
      <xdr:row>1</xdr:row>
      <xdr:rowOff>409575</xdr:rowOff>
    </xdr:to>
    <xdr:sp macro="" textlink="">
      <xdr:nvSpPr>
        <xdr:cNvPr id="9" name="Ovaal 8">
          <a:extLst>
            <a:ext uri="{FF2B5EF4-FFF2-40B4-BE49-F238E27FC236}">
              <a16:creationId xmlns:a16="http://schemas.microsoft.com/office/drawing/2014/main" id="{2E733D45-BBB9-4D2A-84EF-0C46226F4513}"/>
            </a:ext>
            <a:ext uri="{147F2762-F138-4A5C-976F-8EAC2B608ADB}">
              <a16:predDERef xmlns:a16="http://schemas.microsoft.com/office/drawing/2014/main" pred="{00000000-0008-0000-0900-000005000000}"/>
            </a:ext>
          </a:extLst>
        </xdr:cNvPr>
        <xdr:cNvSpPr/>
      </xdr:nvSpPr>
      <xdr:spPr>
        <a:xfrm>
          <a:off x="9525" y="561975"/>
          <a:ext cx="390525" cy="40005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editAs="oneCell">
    <xdr:from>
      <xdr:col>8</xdr:col>
      <xdr:colOff>177800</xdr:colOff>
      <xdr:row>0</xdr:row>
      <xdr:rowOff>0</xdr:rowOff>
    </xdr:from>
    <xdr:to>
      <xdr:col>22</xdr:col>
      <xdr:colOff>342900</xdr:colOff>
      <xdr:row>0</xdr:row>
      <xdr:rowOff>1054100</xdr:rowOff>
    </xdr:to>
    <xdr:pic>
      <xdr:nvPicPr>
        <xdr:cNvPr id="3" name="Picture 2">
          <a:extLst>
            <a:ext uri="{FF2B5EF4-FFF2-40B4-BE49-F238E27FC236}">
              <a16:creationId xmlns:a16="http://schemas.microsoft.com/office/drawing/2014/main" id="{C31E4D26-DB9A-0747-8574-22138167F5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30600" y="0"/>
          <a:ext cx="6083300" cy="10541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38100</xdr:colOff>
      <xdr:row>1</xdr:row>
      <xdr:rowOff>409575</xdr:rowOff>
    </xdr:to>
    <xdr:sp macro="" textlink="">
      <xdr:nvSpPr>
        <xdr:cNvPr id="2" name="Ovaal 8">
          <a:extLst>
            <a:ext uri="{FF2B5EF4-FFF2-40B4-BE49-F238E27FC236}">
              <a16:creationId xmlns:a16="http://schemas.microsoft.com/office/drawing/2014/main" id="{A0C45DE9-BB2C-453A-9BBE-FF18EF44A925}"/>
            </a:ext>
            <a:ext uri="{147F2762-F138-4A5C-976F-8EAC2B608ADB}">
              <a16:predDERef xmlns:a16="http://schemas.microsoft.com/office/drawing/2014/main" pred="{00000000-0008-0000-0900-000005000000}"/>
            </a:ext>
          </a:extLst>
        </xdr:cNvPr>
        <xdr:cNvSpPr/>
      </xdr:nvSpPr>
      <xdr:spPr>
        <a:xfrm>
          <a:off x="9525" y="1438275"/>
          <a:ext cx="390525" cy="40005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editAs="oneCell">
    <xdr:from>
      <xdr:col>8</xdr:col>
      <xdr:colOff>177800</xdr:colOff>
      <xdr:row>0</xdr:row>
      <xdr:rowOff>0</xdr:rowOff>
    </xdr:from>
    <xdr:to>
      <xdr:col>22</xdr:col>
      <xdr:colOff>368300</xdr:colOff>
      <xdr:row>0</xdr:row>
      <xdr:rowOff>1054100</xdr:rowOff>
    </xdr:to>
    <xdr:pic>
      <xdr:nvPicPr>
        <xdr:cNvPr id="8" name="Picture 7">
          <a:extLst>
            <a:ext uri="{FF2B5EF4-FFF2-40B4-BE49-F238E27FC236}">
              <a16:creationId xmlns:a16="http://schemas.microsoft.com/office/drawing/2014/main" id="{40058550-D769-6B4F-9837-B9A5C3AB45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4100" y="0"/>
          <a:ext cx="6083300" cy="10541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57150</xdr:colOff>
      <xdr:row>1</xdr:row>
      <xdr:rowOff>419100</xdr:rowOff>
    </xdr:to>
    <xdr:sp macro="" textlink="">
      <xdr:nvSpPr>
        <xdr:cNvPr id="2" name="Ovaal 11">
          <a:extLst>
            <a:ext uri="{FF2B5EF4-FFF2-40B4-BE49-F238E27FC236}">
              <a16:creationId xmlns:a16="http://schemas.microsoft.com/office/drawing/2014/main" id="{6E31F313-14A9-443C-B55F-90452318449C}"/>
            </a:ext>
            <a:ext uri="{147F2762-F138-4A5C-976F-8EAC2B608ADB}">
              <a16:predDERef xmlns:a16="http://schemas.microsoft.com/office/drawing/2014/main" pred="{00000000-0008-0000-0700-000005000000}"/>
            </a:ext>
          </a:extLst>
        </xdr:cNvPr>
        <xdr:cNvSpPr/>
      </xdr:nvSpPr>
      <xdr:spPr>
        <a:xfrm>
          <a:off x="0" y="1428750"/>
          <a:ext cx="419100" cy="41910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xdr:twoCellAnchor editAs="oneCell">
    <xdr:from>
      <xdr:col>8</xdr:col>
      <xdr:colOff>317500</xdr:colOff>
      <xdr:row>0</xdr:row>
      <xdr:rowOff>12700</xdr:rowOff>
    </xdr:from>
    <xdr:to>
      <xdr:col>23</xdr:col>
      <xdr:colOff>101600</xdr:colOff>
      <xdr:row>0</xdr:row>
      <xdr:rowOff>1066800</xdr:rowOff>
    </xdr:to>
    <xdr:pic>
      <xdr:nvPicPr>
        <xdr:cNvPr id="8" name="Picture 7">
          <a:extLst>
            <a:ext uri="{FF2B5EF4-FFF2-40B4-BE49-F238E27FC236}">
              <a16:creationId xmlns:a16="http://schemas.microsoft.com/office/drawing/2014/main" id="{4D4E499C-7D92-F242-A028-B54B462E4D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70300" y="12700"/>
          <a:ext cx="6083300" cy="1054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stoptb.org/wg/gli/assets/documents/TB%20Safety_RGB_lo_res%20%20pdf%20FINAL.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A15"/>
  <sheetViews>
    <sheetView showGridLines="0" zoomScaleNormal="100" workbookViewId="0">
      <pane ySplit="5" topLeftCell="A6" activePane="bottomLeft" state="frozen"/>
      <selection pane="bottomLeft" activeCell="F7" sqref="F7"/>
    </sheetView>
  </sheetViews>
  <sheetFormatPr baseColWidth="10" defaultColWidth="11.5" defaultRowHeight="15"/>
  <cols>
    <col min="1" max="1" width="134" customWidth="1"/>
  </cols>
  <sheetData>
    <row r="1" spans="1:1" ht="112" customHeight="1">
      <c r="A1" s="27" t="s">
        <v>1689</v>
      </c>
    </row>
    <row r="2" spans="1:1" s="26" customFormat="1" ht="17.25" customHeight="1">
      <c r="A2" s="25" t="s">
        <v>1690</v>
      </c>
    </row>
    <row r="3" spans="1:1" ht="16">
      <c r="A3" s="21" t="s">
        <v>1731</v>
      </c>
    </row>
    <row r="5" spans="1:1" ht="24">
      <c r="A5" s="24" t="s">
        <v>0</v>
      </c>
    </row>
    <row r="6" spans="1:1" ht="12.75" customHeight="1">
      <c r="A6" s="27"/>
    </row>
    <row r="7" spans="1:1" ht="96">
      <c r="A7" s="62" t="s">
        <v>1685</v>
      </c>
    </row>
    <row r="8" spans="1:1" ht="80">
      <c r="A8" s="63" t="s">
        <v>1686</v>
      </c>
    </row>
    <row r="9" spans="1:1" ht="69" customHeight="1">
      <c r="A9" s="62" t="s">
        <v>1687</v>
      </c>
    </row>
    <row r="10" spans="1:1" s="23" customFormat="1" ht="84.75" customHeight="1">
      <c r="A10" s="62" t="s">
        <v>1688</v>
      </c>
    </row>
    <row r="11" spans="1:1" ht="24.75" customHeight="1">
      <c r="A11" s="64" t="s">
        <v>1683</v>
      </c>
    </row>
    <row r="12" spans="1:1" ht="51" customHeight="1">
      <c r="A12" s="62" t="s">
        <v>1684</v>
      </c>
    </row>
    <row r="13" spans="1:1" ht="19.5" customHeight="1">
      <c r="A13" s="64" t="s">
        <v>1</v>
      </c>
    </row>
    <row r="14" spans="1:1" ht="48">
      <c r="A14" s="62" t="s">
        <v>1682</v>
      </c>
    </row>
    <row r="15" spans="1:1">
      <c r="A15" s="57"/>
    </row>
  </sheetData>
  <sheetProtection algorithmName="SHA-512" hashValue="fBRqsaDwlrJVk4NBEqS6Yb+q+Sktjbvxwb+d6sKegQkkIDuYU5rm5yXFQsjwzPhf3ScfzPH4QV2k668KGnHsyA==" saltValue="gdjMhJjb4spfiiC54joZjw==" spinCount="100000" sheet="1" objects="1" scenarios="1"/>
  <pageMargins left="0.7" right="0.7" top="0.75" bottom="0.75" header="0.3" footer="0.3"/>
  <pageSetup paperSize="9" scale="9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178DA-8F1B-470E-B9B2-D9E61023AF64}">
  <sheetPr>
    <tabColor rgb="FF00B050"/>
  </sheetPr>
  <dimension ref="A1:AL144"/>
  <sheetViews>
    <sheetView showGridLines="0" zoomScaleNormal="100" workbookViewId="0">
      <pane ySplit="2" topLeftCell="A3" activePane="bottomLeft" state="frozen"/>
      <selection pane="bottomLeft" activeCell="A2" sqref="A2:AF2"/>
    </sheetView>
  </sheetViews>
  <sheetFormatPr baseColWidth="10" defaultColWidth="9.1640625" defaultRowHeight="14"/>
  <cols>
    <col min="1" max="12" width="5.5" style="96" customWidth="1"/>
    <col min="13" max="13" width="5.6640625" style="96" customWidth="1"/>
    <col min="14" max="34" width="5.5" style="96" customWidth="1"/>
    <col min="35" max="37" width="5.5" style="96" hidden="1" customWidth="1"/>
    <col min="38" max="38" width="9.1640625" style="96" hidden="1" customWidth="1"/>
    <col min="39" max="16384" width="9.1640625" style="96"/>
  </cols>
  <sheetData>
    <row r="1" spans="1:35" s="95" customFormat="1" ht="130" customHeight="1">
      <c r="A1" s="498" t="s">
        <v>1735</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row>
    <row r="2" spans="1:35" s="95" customFormat="1" ht="33.75" customHeight="1">
      <c r="A2" s="320" t="s">
        <v>1278</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row>
    <row r="3" spans="1:35" ht="13.5"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row>
    <row r="4" spans="1:35" ht="13.5" customHeight="1">
      <c r="A4" s="67" t="s">
        <v>1279</v>
      </c>
      <c r="B4" s="465" t="s">
        <v>992</v>
      </c>
      <c r="C4" s="465"/>
      <c r="D4" s="465"/>
      <c r="E4" s="465"/>
      <c r="F4" s="465"/>
      <c r="G4" s="465"/>
      <c r="H4" s="465"/>
      <c r="I4" s="465"/>
      <c r="J4" s="465"/>
      <c r="K4" s="465"/>
      <c r="L4" s="465"/>
      <c r="M4" s="465"/>
      <c r="N4" s="465"/>
      <c r="O4" s="465"/>
      <c r="P4" s="465"/>
      <c r="Q4" s="465"/>
      <c r="S4" s="67"/>
      <c r="T4" s="459"/>
      <c r="U4" s="459"/>
      <c r="V4" s="459"/>
      <c r="W4" s="459"/>
      <c r="X4" s="459"/>
      <c r="Y4" s="459"/>
      <c r="Z4" s="459"/>
      <c r="AA4" s="459"/>
      <c r="AB4" s="459"/>
      <c r="AC4" s="459"/>
      <c r="AD4" s="459"/>
      <c r="AE4" s="459"/>
      <c r="AF4" s="459"/>
      <c r="AG4" s="459"/>
      <c r="AH4" s="459"/>
      <c r="AI4" s="459"/>
    </row>
    <row r="5" spans="1:35" s="67" customFormat="1" ht="15">
      <c r="B5" s="506" t="s">
        <v>1273</v>
      </c>
      <c r="C5" s="506"/>
      <c r="D5" s="506"/>
      <c r="E5" s="506"/>
      <c r="F5" s="506"/>
      <c r="G5" s="506"/>
      <c r="H5" s="506"/>
      <c r="I5" s="97" t="s">
        <v>97</v>
      </c>
      <c r="J5" s="97" t="s">
        <v>98</v>
      </c>
      <c r="K5" s="97" t="s">
        <v>99</v>
      </c>
      <c r="L5" s="97" t="s">
        <v>100</v>
      </c>
      <c r="M5" s="73"/>
    </row>
    <row r="6" spans="1:35" s="67" customFormat="1">
      <c r="B6" s="337" t="s">
        <v>1160</v>
      </c>
      <c r="C6" s="337"/>
      <c r="D6" s="337"/>
      <c r="E6" s="337"/>
      <c r="F6" s="337"/>
      <c r="G6" s="337"/>
      <c r="H6" s="337"/>
      <c r="I6" s="307"/>
      <c r="J6" s="307"/>
      <c r="K6" s="307"/>
      <c r="L6" s="307"/>
      <c r="M6" s="98">
        <f>SUM(I6:L6)</f>
        <v>0</v>
      </c>
    </row>
    <row r="7" spans="1:35" s="67" customFormat="1">
      <c r="B7" s="337" t="s">
        <v>994</v>
      </c>
      <c r="C7" s="337"/>
      <c r="D7" s="337"/>
      <c r="E7" s="337"/>
      <c r="F7" s="337"/>
      <c r="G7" s="337"/>
      <c r="H7" s="337"/>
      <c r="I7" s="307"/>
      <c r="J7" s="307"/>
      <c r="K7" s="307"/>
      <c r="L7" s="307"/>
      <c r="M7" s="98">
        <f>SUM(I7:L7)</f>
        <v>0</v>
      </c>
    </row>
    <row r="8" spans="1:35" s="67" customFormat="1">
      <c r="B8" s="337" t="s">
        <v>995</v>
      </c>
      <c r="C8" s="337"/>
      <c r="D8" s="337"/>
      <c r="E8" s="337"/>
      <c r="F8" s="337"/>
      <c r="G8" s="337"/>
      <c r="H8" s="337"/>
      <c r="I8" s="307"/>
      <c r="J8" s="307"/>
      <c r="K8" s="307"/>
      <c r="L8" s="307"/>
      <c r="M8" s="98">
        <f t="shared" ref="M8:M10" si="0">SUM(I8:L8)</f>
        <v>0</v>
      </c>
    </row>
    <row r="9" spans="1:35" s="67" customFormat="1">
      <c r="B9" s="337" t="s">
        <v>996</v>
      </c>
      <c r="C9" s="337"/>
      <c r="D9" s="337"/>
      <c r="E9" s="337"/>
      <c r="F9" s="337"/>
      <c r="G9" s="337"/>
      <c r="H9" s="337"/>
      <c r="I9" s="307"/>
      <c r="J9" s="307"/>
      <c r="K9" s="307"/>
      <c r="L9" s="307"/>
      <c r="M9" s="98">
        <f t="shared" si="0"/>
        <v>0</v>
      </c>
    </row>
    <row r="10" spans="1:35" s="67" customFormat="1">
      <c r="B10" s="337" t="s">
        <v>1272</v>
      </c>
      <c r="C10" s="337"/>
      <c r="D10" s="337"/>
      <c r="E10" s="337"/>
      <c r="F10" s="337"/>
      <c r="G10" s="337"/>
      <c r="H10" s="337"/>
      <c r="I10" s="307"/>
      <c r="J10" s="307"/>
      <c r="K10" s="307"/>
      <c r="L10" s="307"/>
      <c r="M10" s="98">
        <f t="shared" si="0"/>
        <v>0</v>
      </c>
    </row>
    <row r="11" spans="1:35" s="67" customFormat="1">
      <c r="B11" s="356" t="s">
        <v>1377</v>
      </c>
      <c r="C11" s="356"/>
      <c r="D11" s="356"/>
      <c r="E11" s="356"/>
      <c r="F11" s="356"/>
      <c r="G11" s="356"/>
      <c r="H11" s="356"/>
    </row>
    <row r="12" spans="1:35" s="67" customFormat="1"/>
    <row r="13" spans="1:35" s="67" customFormat="1" ht="27" customHeight="1">
      <c r="A13" s="67" t="s">
        <v>1280</v>
      </c>
      <c r="B13" s="430" t="s">
        <v>942</v>
      </c>
      <c r="C13" s="430"/>
      <c r="D13" s="430"/>
      <c r="E13" s="430"/>
      <c r="F13" s="430"/>
      <c r="G13" s="430"/>
      <c r="H13" s="430"/>
      <c r="I13" s="430"/>
      <c r="J13" s="430"/>
      <c r="K13" s="430"/>
      <c r="L13" s="430"/>
      <c r="M13" s="430"/>
      <c r="N13" s="430"/>
      <c r="O13" s="430"/>
    </row>
    <row r="14" spans="1:35" s="67" customFormat="1" ht="13.5" customHeight="1">
      <c r="B14" s="603"/>
      <c r="C14" s="628"/>
      <c r="D14" s="628"/>
      <c r="E14" s="604"/>
      <c r="F14" s="626" t="s">
        <v>933</v>
      </c>
      <c r="G14" s="627"/>
      <c r="H14" s="601" t="s">
        <v>24</v>
      </c>
      <c r="I14" s="601"/>
      <c r="J14" s="601" t="s">
        <v>25</v>
      </c>
      <c r="K14" s="601"/>
      <c r="L14" s="601" t="s">
        <v>26</v>
      </c>
      <c r="M14" s="601"/>
      <c r="N14" s="601" t="s">
        <v>27</v>
      </c>
      <c r="O14" s="601"/>
      <c r="P14" s="67" t="s">
        <v>28</v>
      </c>
      <c r="Q14" s="395" t="s">
        <v>934</v>
      </c>
      <c r="R14" s="395"/>
      <c r="S14" s="395"/>
      <c r="T14" s="395"/>
      <c r="U14" s="395"/>
      <c r="V14" s="395"/>
      <c r="W14" s="395"/>
      <c r="X14" s="395"/>
    </row>
    <row r="15" spans="1:35" s="67" customFormat="1" ht="13.5" customHeight="1">
      <c r="B15" s="340" t="s">
        <v>1281</v>
      </c>
      <c r="C15" s="341"/>
      <c r="D15" s="341"/>
      <c r="E15" s="342"/>
      <c r="F15" s="609"/>
      <c r="G15" s="609"/>
      <c r="H15" s="609"/>
      <c r="I15" s="609"/>
      <c r="J15" s="609"/>
      <c r="K15" s="609"/>
      <c r="L15" s="609"/>
      <c r="M15" s="609"/>
      <c r="N15" s="609"/>
      <c r="O15" s="609"/>
      <c r="Q15" s="395"/>
      <c r="R15" s="395"/>
      <c r="S15" s="395"/>
      <c r="T15" s="395"/>
      <c r="U15" s="395"/>
      <c r="V15" s="395"/>
      <c r="W15" s="395"/>
      <c r="X15" s="395"/>
    </row>
    <row r="16" spans="1:35" s="67" customFormat="1" ht="13.5" customHeight="1">
      <c r="B16" s="340" t="s">
        <v>1282</v>
      </c>
      <c r="C16" s="341"/>
      <c r="D16" s="341"/>
      <c r="E16" s="342"/>
      <c r="F16" s="609"/>
      <c r="G16" s="609"/>
      <c r="H16" s="609"/>
      <c r="I16" s="609"/>
      <c r="J16" s="609"/>
      <c r="K16" s="609"/>
      <c r="L16" s="609"/>
      <c r="M16" s="609"/>
      <c r="N16" s="609"/>
      <c r="O16" s="609"/>
      <c r="Q16" s="395"/>
      <c r="R16" s="395"/>
      <c r="S16" s="395"/>
      <c r="T16" s="395"/>
      <c r="U16" s="395"/>
      <c r="V16" s="395"/>
      <c r="W16" s="395"/>
      <c r="X16" s="395"/>
    </row>
    <row r="17" spans="1:35" s="67" customFormat="1" ht="13.5" customHeight="1">
      <c r="Q17" s="395"/>
      <c r="R17" s="395"/>
      <c r="S17" s="395"/>
      <c r="T17" s="395"/>
      <c r="U17" s="395"/>
      <c r="V17" s="395"/>
      <c r="W17" s="395"/>
      <c r="X17" s="395"/>
    </row>
    <row r="18" spans="1:35" s="67" customFormat="1" ht="13.5" customHeight="1">
      <c r="Q18" s="395"/>
      <c r="R18" s="395"/>
      <c r="S18" s="395"/>
      <c r="T18" s="395"/>
      <c r="U18" s="395"/>
      <c r="V18" s="395"/>
      <c r="W18" s="395"/>
      <c r="X18" s="395"/>
    </row>
    <row r="19" spans="1:35" s="67" customFormat="1" ht="13.5" customHeight="1">
      <c r="Q19" s="395"/>
      <c r="R19" s="395"/>
      <c r="S19" s="395"/>
      <c r="T19" s="395"/>
      <c r="U19" s="395"/>
      <c r="V19" s="395"/>
      <c r="W19" s="395"/>
      <c r="X19" s="395"/>
    </row>
    <row r="20" spans="1:35" s="67" customFormat="1" ht="13.5" customHeight="1">
      <c r="Q20" s="395"/>
      <c r="R20" s="395"/>
      <c r="S20" s="395"/>
      <c r="T20" s="395"/>
      <c r="U20" s="395"/>
      <c r="V20" s="395"/>
      <c r="W20" s="395"/>
      <c r="X20" s="395"/>
    </row>
    <row r="21" spans="1:35" s="67" customFormat="1" ht="13.5" customHeight="1">
      <c r="Q21" s="395"/>
      <c r="R21" s="395"/>
      <c r="S21" s="395"/>
      <c r="T21" s="395"/>
      <c r="U21" s="395"/>
      <c r="V21" s="395"/>
      <c r="W21" s="395"/>
      <c r="X21" s="395"/>
    </row>
    <row r="22" spans="1:35" s="67" customFormat="1" ht="13.5" customHeight="1">
      <c r="Q22" s="75"/>
      <c r="R22" s="75"/>
      <c r="S22" s="75"/>
      <c r="T22" s="75"/>
      <c r="U22" s="75"/>
      <c r="V22" s="75"/>
      <c r="W22" s="75"/>
      <c r="X22" s="75"/>
    </row>
    <row r="23" spans="1:35" ht="13.5" customHeight="1">
      <c r="A23" s="396" t="s">
        <v>37</v>
      </c>
      <c r="B23" s="397"/>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8"/>
    </row>
    <row r="24" spans="1:35" ht="13.5" customHeight="1">
      <c r="A24" s="392" t="s">
        <v>1176</v>
      </c>
      <c r="B24" s="393"/>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4"/>
    </row>
    <row r="25" spans="1:35" s="100" customFormat="1" ht="13.5" customHeight="1">
      <c r="A25" s="328" t="s">
        <v>39</v>
      </c>
      <c r="B25" s="328"/>
      <c r="C25" s="399" t="s">
        <v>40</v>
      </c>
      <c r="D25" s="399"/>
      <c r="E25" s="399"/>
      <c r="F25" s="399"/>
      <c r="G25" s="399"/>
      <c r="H25" s="399"/>
      <c r="I25" s="399"/>
      <c r="J25" s="399"/>
      <c r="K25" s="399"/>
      <c r="L25" s="399"/>
      <c r="M25" s="399"/>
      <c r="N25" s="399"/>
      <c r="O25" s="328" t="s">
        <v>41</v>
      </c>
      <c r="P25" s="328"/>
      <c r="Q25" s="328" t="s">
        <v>42</v>
      </c>
      <c r="R25" s="328"/>
      <c r="S25" s="328" t="s">
        <v>43</v>
      </c>
      <c r="T25" s="328"/>
      <c r="U25" s="399" t="s">
        <v>44</v>
      </c>
      <c r="V25" s="399"/>
      <c r="W25" s="399"/>
      <c r="X25" s="399"/>
      <c r="Y25" s="399"/>
      <c r="Z25" s="399"/>
      <c r="AA25" s="399"/>
      <c r="AB25" s="399"/>
      <c r="AC25" s="399"/>
      <c r="AD25" s="328" t="s">
        <v>45</v>
      </c>
      <c r="AE25" s="328"/>
      <c r="AF25" s="328"/>
    </row>
    <row r="26" spans="1:35" ht="13.5" customHeight="1">
      <c r="A26" s="328"/>
      <c r="B26" s="328"/>
      <c r="C26" s="448"/>
      <c r="D26" s="448"/>
      <c r="E26" s="448"/>
      <c r="F26" s="448"/>
      <c r="G26" s="448"/>
      <c r="H26" s="448"/>
      <c r="I26" s="448"/>
      <c r="J26" s="448"/>
      <c r="K26" s="448"/>
      <c r="L26" s="448"/>
      <c r="M26" s="448"/>
      <c r="N26" s="448"/>
      <c r="O26" s="449"/>
      <c r="P26" s="449"/>
      <c r="Q26" s="328"/>
      <c r="R26" s="328"/>
      <c r="S26" s="328"/>
      <c r="T26" s="328"/>
      <c r="U26" s="399"/>
      <c r="V26" s="399"/>
      <c r="W26" s="399"/>
      <c r="X26" s="399"/>
      <c r="Y26" s="399"/>
      <c r="Z26" s="399"/>
      <c r="AA26" s="399"/>
      <c r="AB26" s="399"/>
      <c r="AC26" s="399"/>
      <c r="AD26" s="328"/>
      <c r="AE26" s="328"/>
      <c r="AF26" s="328"/>
    </row>
    <row r="27" spans="1:35" ht="40.5" customHeight="1">
      <c r="A27" s="353" t="s">
        <v>1378</v>
      </c>
      <c r="B27" s="354"/>
      <c r="C27" s="496" t="s">
        <v>101</v>
      </c>
      <c r="D27" s="497"/>
      <c r="E27" s="497"/>
      <c r="F27" s="497"/>
      <c r="G27" s="497"/>
      <c r="H27" s="497"/>
      <c r="I27" s="497"/>
      <c r="J27" s="497"/>
      <c r="K27" s="497"/>
      <c r="L27" s="497"/>
      <c r="M27" s="497"/>
      <c r="N27" s="497"/>
      <c r="O27" s="363">
        <f>IF(Q27="N/A",0,IF(Q27="Answer all sub questions",3,IF(Q27="Yes",3,IF(Q27="Partial",3,IF(Q27="No",3,IF(Q27="",3))))))</f>
        <v>3</v>
      </c>
      <c r="P27" s="344"/>
      <c r="Q27" s="339" t="str">
        <f>IF(AJ33&gt;7,"Answer all sub questions",IF(AJ33=(6*1.001),"N/A",IF(AJ33&gt;=6,"Yes",IF(AJ33=5.005,"No",IF(AJ33=4.004,"No",IF(AJ33=3.003,"No",IF(AJ33=2.002,"No",IF(AJ33=1.001,"No",IF(AJ33=0,"No",IF(AJ33&gt;=0.5,"Partial",IF(AJ33&lt;=5.5,"Partial")))))))))))</f>
        <v>Answer all sub questions</v>
      </c>
      <c r="R27" s="328"/>
      <c r="S27" s="363">
        <f>IF(Q27="N/A",O27,IF(Q27="Answer all sub questions",0,IF(Q27="Yes",O27,IF(Q27="Partial",1,IF(Q27="No",0,IF(Q27="",0))))))</f>
        <v>0</v>
      </c>
      <c r="T27" s="344"/>
      <c r="U27" s="484"/>
      <c r="V27" s="481"/>
      <c r="W27" s="481"/>
      <c r="X27" s="481"/>
      <c r="Y27" s="481"/>
      <c r="Z27" s="481"/>
      <c r="AA27" s="481"/>
      <c r="AB27" s="481"/>
      <c r="AC27" s="485"/>
      <c r="AD27" s="403" t="s">
        <v>46</v>
      </c>
      <c r="AE27" s="404"/>
      <c r="AF27" s="405"/>
    </row>
    <row r="28" spans="1:35">
      <c r="A28" s="355"/>
      <c r="B28" s="356"/>
      <c r="C28" s="101"/>
      <c r="D28" s="356" t="s">
        <v>1125</v>
      </c>
      <c r="E28" s="356"/>
      <c r="F28" s="356"/>
      <c r="G28" s="356"/>
      <c r="H28" s="356"/>
      <c r="I28" s="356"/>
      <c r="J28" s="356"/>
      <c r="K28" s="356"/>
      <c r="L28" s="356"/>
      <c r="M28" s="356"/>
      <c r="N28" s="356"/>
      <c r="O28" s="364"/>
      <c r="P28" s="360"/>
      <c r="Q28" s="327"/>
      <c r="R28" s="416"/>
      <c r="S28" s="364"/>
      <c r="T28" s="360"/>
      <c r="U28" s="484"/>
      <c r="V28" s="481"/>
      <c r="W28" s="481"/>
      <c r="X28" s="481"/>
      <c r="Y28" s="481"/>
      <c r="Z28" s="481"/>
      <c r="AA28" s="481"/>
      <c r="AB28" s="481"/>
      <c r="AC28" s="485"/>
      <c r="AD28" s="406"/>
      <c r="AE28" s="407"/>
      <c r="AF28" s="408"/>
      <c r="AI28" s="96">
        <f t="shared" ref="AI28:AI33" si="1">IF(Q28="",100,IF(Q28="Yes",1,IF(Q28="No",0,IF(Q28="Partial",0.5,IF(Q28="N/A",1.001)))))</f>
        <v>100</v>
      </c>
    </row>
    <row r="29" spans="1:35">
      <c r="A29" s="355"/>
      <c r="B29" s="356"/>
      <c r="C29" s="102"/>
      <c r="D29" s="341" t="s">
        <v>1379</v>
      </c>
      <c r="E29" s="341"/>
      <c r="F29" s="341"/>
      <c r="G29" s="341"/>
      <c r="H29" s="341"/>
      <c r="I29" s="341"/>
      <c r="J29" s="341"/>
      <c r="K29" s="341"/>
      <c r="L29" s="341"/>
      <c r="M29" s="341"/>
      <c r="N29" s="341"/>
      <c r="O29" s="364"/>
      <c r="P29" s="360"/>
      <c r="Q29" s="327"/>
      <c r="R29" s="416"/>
      <c r="S29" s="364"/>
      <c r="T29" s="360"/>
      <c r="U29" s="484"/>
      <c r="V29" s="481"/>
      <c r="W29" s="481"/>
      <c r="X29" s="481"/>
      <c r="Y29" s="481"/>
      <c r="Z29" s="481"/>
      <c r="AA29" s="481"/>
      <c r="AB29" s="481"/>
      <c r="AC29" s="485"/>
      <c r="AD29" s="406"/>
      <c r="AE29" s="407"/>
      <c r="AF29" s="408"/>
      <c r="AI29" s="96">
        <f t="shared" si="1"/>
        <v>100</v>
      </c>
    </row>
    <row r="30" spans="1:35">
      <c r="A30" s="355"/>
      <c r="B30" s="356"/>
      <c r="C30" s="101"/>
      <c r="D30" s="356" t="s">
        <v>1380</v>
      </c>
      <c r="E30" s="356"/>
      <c r="F30" s="356"/>
      <c r="G30" s="356"/>
      <c r="H30" s="356"/>
      <c r="I30" s="356"/>
      <c r="J30" s="356"/>
      <c r="K30" s="356"/>
      <c r="L30" s="356"/>
      <c r="M30" s="356"/>
      <c r="N30" s="356"/>
      <c r="O30" s="364"/>
      <c r="P30" s="360"/>
      <c r="Q30" s="327"/>
      <c r="R30" s="416"/>
      <c r="S30" s="364"/>
      <c r="T30" s="360"/>
      <c r="U30" s="484"/>
      <c r="V30" s="481"/>
      <c r="W30" s="481"/>
      <c r="X30" s="481"/>
      <c r="Y30" s="481"/>
      <c r="Z30" s="481"/>
      <c r="AA30" s="481"/>
      <c r="AB30" s="481"/>
      <c r="AC30" s="485"/>
      <c r="AD30" s="406"/>
      <c r="AE30" s="407"/>
      <c r="AF30" s="408"/>
      <c r="AI30" s="96">
        <f t="shared" si="1"/>
        <v>100</v>
      </c>
    </row>
    <row r="31" spans="1:35" ht="26.25" customHeight="1">
      <c r="A31" s="355"/>
      <c r="B31" s="356"/>
      <c r="C31" s="102"/>
      <c r="D31" s="341" t="s">
        <v>1381</v>
      </c>
      <c r="E31" s="341"/>
      <c r="F31" s="341"/>
      <c r="G31" s="341"/>
      <c r="H31" s="341"/>
      <c r="I31" s="341"/>
      <c r="J31" s="341"/>
      <c r="K31" s="341"/>
      <c r="L31" s="341"/>
      <c r="M31" s="341"/>
      <c r="N31" s="341"/>
      <c r="O31" s="364"/>
      <c r="P31" s="360"/>
      <c r="Q31" s="327"/>
      <c r="R31" s="416"/>
      <c r="S31" s="364"/>
      <c r="T31" s="360"/>
      <c r="U31" s="484"/>
      <c r="V31" s="481"/>
      <c r="W31" s="481"/>
      <c r="X31" s="481"/>
      <c r="Y31" s="481"/>
      <c r="Z31" s="481"/>
      <c r="AA31" s="481"/>
      <c r="AB31" s="481"/>
      <c r="AC31" s="485"/>
      <c r="AD31" s="406"/>
      <c r="AE31" s="407"/>
      <c r="AF31" s="408"/>
      <c r="AI31" s="96">
        <f t="shared" si="1"/>
        <v>100</v>
      </c>
    </row>
    <row r="32" spans="1:35">
      <c r="A32" s="355"/>
      <c r="B32" s="356"/>
      <c r="C32" s="101"/>
      <c r="D32" s="356" t="s">
        <v>1382</v>
      </c>
      <c r="E32" s="356"/>
      <c r="F32" s="356"/>
      <c r="G32" s="356"/>
      <c r="H32" s="356"/>
      <c r="I32" s="356"/>
      <c r="J32" s="356"/>
      <c r="K32" s="356"/>
      <c r="L32" s="356"/>
      <c r="M32" s="356"/>
      <c r="N32" s="356"/>
      <c r="O32" s="364"/>
      <c r="P32" s="360"/>
      <c r="Q32" s="327"/>
      <c r="R32" s="416"/>
      <c r="S32" s="364"/>
      <c r="T32" s="360"/>
      <c r="U32" s="484"/>
      <c r="V32" s="481"/>
      <c r="W32" s="481"/>
      <c r="X32" s="481"/>
      <c r="Y32" s="481"/>
      <c r="Z32" s="481"/>
      <c r="AA32" s="481"/>
      <c r="AB32" s="481"/>
      <c r="AC32" s="485"/>
      <c r="AD32" s="406"/>
      <c r="AE32" s="407"/>
      <c r="AF32" s="408"/>
      <c r="AI32" s="96">
        <f t="shared" si="1"/>
        <v>100</v>
      </c>
    </row>
    <row r="33" spans="1:36">
      <c r="A33" s="355"/>
      <c r="B33" s="356"/>
      <c r="C33" s="102"/>
      <c r="D33" s="341" t="s">
        <v>1383</v>
      </c>
      <c r="E33" s="341"/>
      <c r="F33" s="341"/>
      <c r="G33" s="341"/>
      <c r="H33" s="341"/>
      <c r="I33" s="341"/>
      <c r="J33" s="341"/>
      <c r="K33" s="341"/>
      <c r="L33" s="341"/>
      <c r="M33" s="341"/>
      <c r="N33" s="341"/>
      <c r="O33" s="365"/>
      <c r="P33" s="362"/>
      <c r="Q33" s="327"/>
      <c r="R33" s="416"/>
      <c r="S33" s="364"/>
      <c r="T33" s="360"/>
      <c r="U33" s="484"/>
      <c r="V33" s="481"/>
      <c r="W33" s="481"/>
      <c r="X33" s="481"/>
      <c r="Y33" s="481"/>
      <c r="Z33" s="481"/>
      <c r="AA33" s="481"/>
      <c r="AB33" s="481"/>
      <c r="AC33" s="485"/>
      <c r="AD33" s="406"/>
      <c r="AE33" s="407"/>
      <c r="AF33" s="408"/>
      <c r="AI33" s="96">
        <f t="shared" si="1"/>
        <v>100</v>
      </c>
      <c r="AJ33" s="96">
        <f>SUM(AI28:AI33)</f>
        <v>600</v>
      </c>
    </row>
    <row r="34" spans="1:36" ht="27" customHeight="1">
      <c r="A34" s="353" t="s">
        <v>1385</v>
      </c>
      <c r="B34" s="385"/>
      <c r="C34" s="355" t="s">
        <v>1384</v>
      </c>
      <c r="D34" s="356"/>
      <c r="E34" s="356"/>
      <c r="F34" s="356"/>
      <c r="G34" s="356"/>
      <c r="H34" s="356"/>
      <c r="I34" s="356"/>
      <c r="J34" s="356"/>
      <c r="K34" s="356"/>
      <c r="L34" s="356"/>
      <c r="M34" s="356"/>
      <c r="N34" s="400"/>
      <c r="O34" s="364">
        <f>IF(Q34="N/A",0,IF(Q34="Yes",2,IF(Q34="Partial",2,IF(Q34="No",2,IF(Q34="",2)))))</f>
        <v>2</v>
      </c>
      <c r="P34" s="360"/>
      <c r="Q34" s="499"/>
      <c r="R34" s="500"/>
      <c r="S34" s="363">
        <f>IF(Q34="N/A",O34,IF(Q34="Yes",O34,IF(Q34="Partial",1,IF(Q34="No",0,IF(Q34="",0)))))</f>
        <v>0</v>
      </c>
      <c r="T34" s="344"/>
      <c r="U34" s="487"/>
      <c r="V34" s="488"/>
      <c r="W34" s="488"/>
      <c r="X34" s="488"/>
      <c r="Y34" s="488"/>
      <c r="Z34" s="488"/>
      <c r="AA34" s="488"/>
      <c r="AB34" s="488"/>
      <c r="AC34" s="489"/>
      <c r="AD34" s="472" t="s">
        <v>46</v>
      </c>
      <c r="AE34" s="473"/>
      <c r="AF34" s="474"/>
    </row>
    <row r="35" spans="1:36" ht="27" customHeight="1">
      <c r="A35" s="357"/>
      <c r="B35" s="409"/>
      <c r="C35" s="493" t="s">
        <v>102</v>
      </c>
      <c r="D35" s="494"/>
      <c r="E35" s="494"/>
      <c r="F35" s="494"/>
      <c r="G35" s="494"/>
      <c r="H35" s="494"/>
      <c r="I35" s="494"/>
      <c r="J35" s="494"/>
      <c r="K35" s="494"/>
      <c r="L35" s="494"/>
      <c r="M35" s="494"/>
      <c r="N35" s="495"/>
      <c r="O35" s="365"/>
      <c r="P35" s="362"/>
      <c r="Q35" s="501"/>
      <c r="R35" s="502"/>
      <c r="S35" s="365"/>
      <c r="T35" s="362"/>
      <c r="U35" s="490"/>
      <c r="V35" s="491"/>
      <c r="W35" s="491"/>
      <c r="X35" s="491"/>
      <c r="Y35" s="491"/>
      <c r="Z35" s="491"/>
      <c r="AA35" s="491"/>
      <c r="AB35" s="491"/>
      <c r="AC35" s="492"/>
      <c r="AD35" s="503"/>
      <c r="AE35" s="504"/>
      <c r="AF35" s="505"/>
    </row>
    <row r="36" spans="1:36" ht="13.5" customHeight="1">
      <c r="A36" s="399" t="s">
        <v>47</v>
      </c>
      <c r="B36" s="399"/>
      <c r="C36" s="399"/>
      <c r="D36" s="399"/>
      <c r="E36" s="399"/>
      <c r="F36" s="399"/>
      <c r="G36" s="399"/>
      <c r="H36" s="399"/>
      <c r="I36" s="399"/>
      <c r="J36" s="399"/>
      <c r="K36" s="399"/>
      <c r="L36" s="399"/>
      <c r="M36" s="399"/>
      <c r="N36" s="399"/>
      <c r="O36" s="328">
        <f>SUM(O27:P35)</f>
        <v>5</v>
      </c>
      <c r="P36" s="328"/>
      <c r="Q36" s="328"/>
      <c r="R36" s="328"/>
      <c r="S36" s="328">
        <f>SUM(S27:T35)</f>
        <v>0</v>
      </c>
      <c r="T36" s="328"/>
      <c r="U36" s="328"/>
      <c r="V36" s="328"/>
      <c r="W36" s="328"/>
      <c r="X36" s="328"/>
      <c r="Y36" s="328"/>
      <c r="Z36" s="328"/>
      <c r="AA36" s="328"/>
      <c r="AB36" s="328"/>
      <c r="AC36" s="328"/>
      <c r="AD36" s="399"/>
      <c r="AE36" s="399"/>
      <c r="AF36" s="399"/>
    </row>
    <row r="37" spans="1:36" ht="13.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row>
    <row r="38" spans="1:36" ht="13.5" customHeight="1">
      <c r="A38" s="396" t="s">
        <v>48</v>
      </c>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8"/>
    </row>
    <row r="39" spans="1:36" ht="13.5" customHeight="1">
      <c r="A39" s="392" t="s">
        <v>1175</v>
      </c>
      <c r="B39" s="393"/>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4"/>
    </row>
    <row r="40" spans="1:36" ht="13.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row>
    <row r="41" spans="1:36" ht="13.5" customHeight="1">
      <c r="A41" s="396" t="s">
        <v>104</v>
      </c>
      <c r="B41" s="397"/>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8"/>
    </row>
    <row r="42" spans="1:36" ht="13.5" customHeight="1">
      <c r="A42" s="392" t="s">
        <v>1174</v>
      </c>
      <c r="B42" s="393"/>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4"/>
    </row>
    <row r="43" spans="1:36" ht="13.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row>
    <row r="44" spans="1:36" s="67" customFormat="1" ht="13.5" customHeight="1">
      <c r="A44" s="396" t="s">
        <v>51</v>
      </c>
      <c r="B44" s="397"/>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8"/>
    </row>
    <row r="45" spans="1:36" s="67" customFormat="1" ht="13.5" customHeight="1">
      <c r="A45" s="392" t="s">
        <v>1172</v>
      </c>
      <c r="B45" s="393"/>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4"/>
    </row>
    <row r="46" spans="1:36" s="67" customFormat="1" ht="13.5" customHeight="1">
      <c r="A46" s="328" t="s">
        <v>39</v>
      </c>
      <c r="B46" s="328"/>
      <c r="C46" s="399" t="s">
        <v>40</v>
      </c>
      <c r="D46" s="399"/>
      <c r="E46" s="399"/>
      <c r="F46" s="399"/>
      <c r="G46" s="399"/>
      <c r="H46" s="399"/>
      <c r="I46" s="399"/>
      <c r="J46" s="399"/>
      <c r="K46" s="399"/>
      <c r="L46" s="399"/>
      <c r="M46" s="399"/>
      <c r="N46" s="399"/>
      <c r="O46" s="328" t="s">
        <v>41</v>
      </c>
      <c r="P46" s="328"/>
      <c r="Q46" s="328" t="s">
        <v>42</v>
      </c>
      <c r="R46" s="328"/>
      <c r="S46" s="328" t="s">
        <v>43</v>
      </c>
      <c r="T46" s="328"/>
      <c r="U46" s="399" t="s">
        <v>44</v>
      </c>
      <c r="V46" s="399"/>
      <c r="W46" s="399"/>
      <c r="X46" s="399"/>
      <c r="Y46" s="399"/>
      <c r="Z46" s="399"/>
      <c r="AA46" s="399"/>
      <c r="AB46" s="399"/>
      <c r="AC46" s="399"/>
      <c r="AD46" s="328" t="s">
        <v>45</v>
      </c>
      <c r="AE46" s="328"/>
      <c r="AF46" s="328"/>
    </row>
    <row r="47" spans="1:36" s="67" customFormat="1" ht="13.5" customHeight="1">
      <c r="A47" s="328"/>
      <c r="B47" s="328"/>
      <c r="C47" s="448"/>
      <c r="D47" s="448"/>
      <c r="E47" s="448"/>
      <c r="F47" s="448"/>
      <c r="G47" s="448"/>
      <c r="H47" s="448"/>
      <c r="I47" s="448"/>
      <c r="J47" s="448"/>
      <c r="K47" s="448"/>
      <c r="L47" s="448"/>
      <c r="M47" s="448"/>
      <c r="N47" s="448"/>
      <c r="O47" s="328"/>
      <c r="P47" s="328"/>
      <c r="Q47" s="328"/>
      <c r="R47" s="328"/>
      <c r="S47" s="328"/>
      <c r="T47" s="328"/>
      <c r="U47" s="399"/>
      <c r="V47" s="399"/>
      <c r="W47" s="399"/>
      <c r="X47" s="399"/>
      <c r="Y47" s="399"/>
      <c r="Z47" s="399"/>
      <c r="AA47" s="399"/>
      <c r="AB47" s="399"/>
      <c r="AC47" s="399"/>
      <c r="AD47" s="328"/>
      <c r="AE47" s="328"/>
      <c r="AF47" s="328"/>
    </row>
    <row r="48" spans="1:36" ht="27" customHeight="1">
      <c r="A48" s="337" t="s">
        <v>1386</v>
      </c>
      <c r="B48" s="337"/>
      <c r="C48" s="337" t="s">
        <v>1387</v>
      </c>
      <c r="D48" s="337"/>
      <c r="E48" s="337"/>
      <c r="F48" s="337"/>
      <c r="G48" s="337"/>
      <c r="H48" s="337"/>
      <c r="I48" s="337"/>
      <c r="J48" s="337"/>
      <c r="K48" s="337"/>
      <c r="L48" s="337"/>
      <c r="M48" s="337"/>
      <c r="N48" s="337"/>
      <c r="O48" s="328">
        <f>IF(Q48="N/A",0,IF(Q48="Yes",2,IF(Q48="Partial",2,IF(Q48="No",2,IF(Q48="",2)))))</f>
        <v>2</v>
      </c>
      <c r="P48" s="328"/>
      <c r="Q48" s="327"/>
      <c r="R48" s="416"/>
      <c r="S48" s="328">
        <f>IF(Q48="N/A",O48,IF(Q48="Yes",O48,IF(Q48="Partial",1,IF(Q48="No",0,IF(Q48="",0)))))</f>
        <v>0</v>
      </c>
      <c r="T48" s="328"/>
      <c r="U48" s="483"/>
      <c r="V48" s="483"/>
      <c r="W48" s="483"/>
      <c r="X48" s="483"/>
      <c r="Y48" s="483"/>
      <c r="Z48" s="483"/>
      <c r="AA48" s="483"/>
      <c r="AB48" s="483"/>
      <c r="AC48" s="483"/>
      <c r="AD48" s="447" t="s">
        <v>105</v>
      </c>
      <c r="AE48" s="447"/>
      <c r="AF48" s="447"/>
    </row>
    <row r="49" spans="1:32" s="67" customFormat="1" ht="13.5" customHeight="1">
      <c r="A49" s="399" t="s">
        <v>47</v>
      </c>
      <c r="B49" s="399"/>
      <c r="C49" s="399"/>
      <c r="D49" s="399"/>
      <c r="E49" s="399"/>
      <c r="F49" s="399"/>
      <c r="G49" s="399"/>
      <c r="H49" s="399"/>
      <c r="I49" s="399"/>
      <c r="J49" s="399"/>
      <c r="K49" s="399"/>
      <c r="L49" s="399"/>
      <c r="M49" s="399"/>
      <c r="N49" s="399"/>
      <c r="O49" s="328">
        <f>SUM(O48)</f>
        <v>2</v>
      </c>
      <c r="P49" s="328"/>
      <c r="Q49" s="328"/>
      <c r="R49" s="328"/>
      <c r="S49" s="328">
        <f>SUM(S48)</f>
        <v>0</v>
      </c>
      <c r="T49" s="328"/>
      <c r="U49" s="328"/>
      <c r="V49" s="328"/>
      <c r="W49" s="328"/>
      <c r="X49" s="328"/>
      <c r="Y49" s="328"/>
      <c r="Z49" s="328"/>
      <c r="AA49" s="328"/>
      <c r="AB49" s="328"/>
      <c r="AC49" s="328"/>
      <c r="AD49" s="399"/>
      <c r="AE49" s="399"/>
      <c r="AF49" s="399"/>
    </row>
    <row r="50" spans="1:32" s="67" customFormat="1" ht="13.5" customHeight="1"/>
    <row r="51" spans="1:32" s="67" customFormat="1" ht="13.5" customHeight="1">
      <c r="A51" s="396" t="s">
        <v>53</v>
      </c>
      <c r="B51" s="397"/>
      <c r="C51" s="39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8"/>
    </row>
    <row r="52" spans="1:32" s="67" customFormat="1" ht="13.5" customHeight="1">
      <c r="A52" s="392" t="s">
        <v>1173</v>
      </c>
      <c r="B52" s="393"/>
      <c r="C52" s="393"/>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4"/>
    </row>
    <row r="53" spans="1:32" s="67" customFormat="1" ht="13.5" customHeight="1"/>
    <row r="54" spans="1:32" s="67" customFormat="1" ht="13.5" customHeight="1">
      <c r="A54" s="396" t="s">
        <v>58</v>
      </c>
      <c r="B54" s="397"/>
      <c r="C54" s="397"/>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8"/>
    </row>
    <row r="55" spans="1:32" s="67" customFormat="1" ht="13.5" customHeight="1">
      <c r="A55" s="392" t="s">
        <v>1177</v>
      </c>
      <c r="B55" s="393"/>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4"/>
    </row>
    <row r="56" spans="1:32" s="67" customFormat="1" ht="13.5" customHeight="1"/>
    <row r="57" spans="1:32" s="67" customFormat="1" ht="13.5" customHeight="1">
      <c r="A57" s="396" t="s">
        <v>61</v>
      </c>
      <c r="B57" s="397"/>
      <c r="C57" s="397"/>
      <c r="D57" s="397"/>
      <c r="E57" s="397"/>
      <c r="F57" s="397"/>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8"/>
    </row>
    <row r="58" spans="1:32" s="67" customFormat="1" ht="13.5" customHeight="1">
      <c r="A58" s="392" t="s">
        <v>1178</v>
      </c>
      <c r="B58" s="393"/>
      <c r="C58" s="393"/>
      <c r="D58" s="393"/>
      <c r="E58" s="393"/>
      <c r="F58" s="393"/>
      <c r="G58" s="393"/>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4"/>
    </row>
    <row r="59" spans="1:32" s="67" customFormat="1" ht="13.5" customHeight="1">
      <c r="A59" s="328" t="s">
        <v>39</v>
      </c>
      <c r="B59" s="328"/>
      <c r="C59" s="399" t="s">
        <v>40</v>
      </c>
      <c r="D59" s="399"/>
      <c r="E59" s="399"/>
      <c r="F59" s="399"/>
      <c r="G59" s="399"/>
      <c r="H59" s="399"/>
      <c r="I59" s="399"/>
      <c r="J59" s="399"/>
      <c r="K59" s="399"/>
      <c r="L59" s="399"/>
      <c r="M59" s="399"/>
      <c r="N59" s="399"/>
      <c r="O59" s="328" t="s">
        <v>41</v>
      </c>
      <c r="P59" s="328"/>
      <c r="Q59" s="328" t="s">
        <v>42</v>
      </c>
      <c r="R59" s="328"/>
      <c r="S59" s="328" t="s">
        <v>43</v>
      </c>
      <c r="T59" s="328"/>
      <c r="U59" s="399" t="s">
        <v>44</v>
      </c>
      <c r="V59" s="399"/>
      <c r="W59" s="399"/>
      <c r="X59" s="399"/>
      <c r="Y59" s="399"/>
      <c r="Z59" s="399"/>
      <c r="AA59" s="399"/>
      <c r="AB59" s="399"/>
      <c r="AC59" s="399"/>
      <c r="AD59" s="328" t="s">
        <v>45</v>
      </c>
      <c r="AE59" s="328"/>
      <c r="AF59" s="328"/>
    </row>
    <row r="60" spans="1:32" s="67" customFormat="1" ht="13.5" customHeight="1">
      <c r="A60" s="328"/>
      <c r="B60" s="328"/>
      <c r="C60" s="399"/>
      <c r="D60" s="399"/>
      <c r="E60" s="399"/>
      <c r="F60" s="399"/>
      <c r="G60" s="399"/>
      <c r="H60" s="399"/>
      <c r="I60" s="399"/>
      <c r="J60" s="399"/>
      <c r="K60" s="399"/>
      <c r="L60" s="399"/>
      <c r="M60" s="399"/>
      <c r="N60" s="399"/>
      <c r="O60" s="328"/>
      <c r="P60" s="328"/>
      <c r="Q60" s="328"/>
      <c r="R60" s="328"/>
      <c r="S60" s="328"/>
      <c r="T60" s="328"/>
      <c r="U60" s="399"/>
      <c r="V60" s="399"/>
      <c r="W60" s="399"/>
      <c r="X60" s="399"/>
      <c r="Y60" s="399"/>
      <c r="Z60" s="399"/>
      <c r="AA60" s="399"/>
      <c r="AB60" s="399"/>
      <c r="AC60" s="399"/>
      <c r="AD60" s="328"/>
      <c r="AE60" s="328"/>
      <c r="AF60" s="328"/>
    </row>
    <row r="61" spans="1:32" ht="40.5" customHeight="1">
      <c r="A61" s="337" t="s">
        <v>1388</v>
      </c>
      <c r="B61" s="337"/>
      <c r="C61" s="496" t="s">
        <v>1389</v>
      </c>
      <c r="D61" s="497"/>
      <c r="E61" s="497"/>
      <c r="F61" s="497"/>
      <c r="G61" s="497"/>
      <c r="H61" s="497"/>
      <c r="I61" s="497"/>
      <c r="J61" s="497"/>
      <c r="K61" s="497"/>
      <c r="L61" s="497"/>
      <c r="M61" s="497"/>
      <c r="N61" s="497"/>
      <c r="O61" s="328">
        <f>IF(Q61="N/A",0,IF(Q61="Yes",2,IF(Q61="Partial",2,IF(Q61="No",2,IF(Q61="",2)))))</f>
        <v>2</v>
      </c>
      <c r="P61" s="328"/>
      <c r="Q61" s="327"/>
      <c r="R61" s="416"/>
      <c r="S61" s="328">
        <f>IF(Q61="N/A",O61,IF(Q61="Yes",O61,IF(Q61="Partial",1,IF(Q61="No",0,IF(Q61="",0)))))</f>
        <v>0</v>
      </c>
      <c r="T61" s="328"/>
      <c r="U61" s="483"/>
      <c r="V61" s="483"/>
      <c r="W61" s="483"/>
      <c r="X61" s="483"/>
      <c r="Y61" s="483"/>
      <c r="Z61" s="483"/>
      <c r="AA61" s="483"/>
      <c r="AB61" s="483"/>
      <c r="AC61" s="483"/>
      <c r="AD61" s="447" t="s">
        <v>620</v>
      </c>
      <c r="AE61" s="447"/>
      <c r="AF61" s="447"/>
    </row>
    <row r="62" spans="1:32" s="67" customFormat="1" ht="13.5" customHeight="1">
      <c r="A62" s="399" t="s">
        <v>47</v>
      </c>
      <c r="B62" s="399"/>
      <c r="C62" s="441"/>
      <c r="D62" s="441"/>
      <c r="E62" s="441"/>
      <c r="F62" s="441"/>
      <c r="G62" s="441"/>
      <c r="H62" s="441"/>
      <c r="I62" s="441"/>
      <c r="J62" s="441"/>
      <c r="K62" s="441"/>
      <c r="L62" s="441"/>
      <c r="M62" s="441"/>
      <c r="N62" s="441"/>
      <c r="O62" s="328">
        <f>SUM(O61)</f>
        <v>2</v>
      </c>
      <c r="P62" s="328"/>
      <c r="Q62" s="328"/>
      <c r="R62" s="328"/>
      <c r="S62" s="328">
        <f>SUM(S61)</f>
        <v>0</v>
      </c>
      <c r="T62" s="328"/>
      <c r="U62" s="328"/>
      <c r="V62" s="328"/>
      <c r="W62" s="328"/>
      <c r="X62" s="328"/>
      <c r="Y62" s="328"/>
      <c r="Z62" s="328"/>
      <c r="AA62" s="328"/>
      <c r="AB62" s="328"/>
      <c r="AC62" s="328"/>
      <c r="AD62" s="439"/>
      <c r="AE62" s="439"/>
      <c r="AF62" s="439"/>
    </row>
    <row r="63" spans="1:32" s="67" customFormat="1" ht="13.5" customHeight="1"/>
    <row r="64" spans="1:32" s="67" customFormat="1" ht="13.5" customHeight="1">
      <c r="A64" s="396" t="s">
        <v>65</v>
      </c>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8"/>
    </row>
    <row r="65" spans="1:36" s="67" customFormat="1" ht="13.5" customHeight="1">
      <c r="A65" s="392" t="s">
        <v>1207</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4"/>
    </row>
    <row r="66" spans="1:36" s="67" customFormat="1" ht="13.5" customHeight="1">
      <c r="A66" s="328" t="s">
        <v>39</v>
      </c>
      <c r="B66" s="328"/>
      <c r="C66" s="399" t="s">
        <v>40</v>
      </c>
      <c r="D66" s="399"/>
      <c r="E66" s="399"/>
      <c r="F66" s="399"/>
      <c r="G66" s="399"/>
      <c r="H66" s="399"/>
      <c r="I66" s="399"/>
      <c r="J66" s="399"/>
      <c r="K66" s="399"/>
      <c r="L66" s="399"/>
      <c r="M66" s="399"/>
      <c r="N66" s="399"/>
      <c r="O66" s="328" t="s">
        <v>41</v>
      </c>
      <c r="P66" s="328"/>
      <c r="Q66" s="328" t="s">
        <v>42</v>
      </c>
      <c r="R66" s="328"/>
      <c r="S66" s="328" t="s">
        <v>43</v>
      </c>
      <c r="T66" s="328"/>
      <c r="U66" s="399" t="s">
        <v>44</v>
      </c>
      <c r="V66" s="399"/>
      <c r="W66" s="399"/>
      <c r="X66" s="399"/>
      <c r="Y66" s="399"/>
      <c r="Z66" s="399"/>
      <c r="AA66" s="399"/>
      <c r="AB66" s="399"/>
      <c r="AC66" s="399"/>
      <c r="AD66" s="328" t="s">
        <v>45</v>
      </c>
      <c r="AE66" s="328"/>
      <c r="AF66" s="328"/>
    </row>
    <row r="67" spans="1:36" s="67" customFormat="1" ht="13.5" customHeight="1">
      <c r="A67" s="328"/>
      <c r="B67" s="328"/>
      <c r="C67" s="399"/>
      <c r="D67" s="399"/>
      <c r="E67" s="399"/>
      <c r="F67" s="399"/>
      <c r="G67" s="399"/>
      <c r="H67" s="399"/>
      <c r="I67" s="399"/>
      <c r="J67" s="399"/>
      <c r="K67" s="399"/>
      <c r="L67" s="399"/>
      <c r="M67" s="399"/>
      <c r="N67" s="399"/>
      <c r="O67" s="328"/>
      <c r="P67" s="328"/>
      <c r="Q67" s="328"/>
      <c r="R67" s="328"/>
      <c r="S67" s="328"/>
      <c r="T67" s="328"/>
      <c r="U67" s="399"/>
      <c r="V67" s="399"/>
      <c r="W67" s="399"/>
      <c r="X67" s="399"/>
      <c r="Y67" s="399"/>
      <c r="Z67" s="399"/>
      <c r="AA67" s="399"/>
      <c r="AB67" s="399"/>
      <c r="AC67" s="399"/>
      <c r="AD67" s="328"/>
      <c r="AE67" s="328"/>
      <c r="AF67" s="328"/>
    </row>
    <row r="68" spans="1:36" s="67" customFormat="1" ht="13.5" customHeight="1">
      <c r="A68" s="410" t="s">
        <v>1009</v>
      </c>
      <c r="B68" s="411"/>
      <c r="C68" s="411"/>
      <c r="D68" s="411"/>
      <c r="E68" s="411"/>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2"/>
    </row>
    <row r="69" spans="1:36" s="67" customFormat="1" ht="39.75" customHeight="1">
      <c r="A69" s="353" t="s">
        <v>1390</v>
      </c>
      <c r="B69" s="385"/>
      <c r="C69" s="340" t="s">
        <v>1056</v>
      </c>
      <c r="D69" s="341"/>
      <c r="E69" s="341"/>
      <c r="F69" s="341"/>
      <c r="G69" s="341"/>
      <c r="H69" s="341"/>
      <c r="I69" s="341"/>
      <c r="J69" s="341"/>
      <c r="K69" s="341"/>
      <c r="L69" s="341"/>
      <c r="M69" s="341"/>
      <c r="N69" s="342"/>
      <c r="O69" s="363">
        <f>IF(Q69="N/A",0,IF(Q69="Answer all sub questions",2,IF(Q69="Yes",2,IF(Q69="Partial",2,IF(Q69="No",2,IF(Q69="",2))))))</f>
        <v>2</v>
      </c>
      <c r="P69" s="344"/>
      <c r="Q69" s="328" t="str">
        <f>IF(AJ71&gt;3,"Answer all sub questions",IF(AJ71=(2*1.001),"N/A",IF(AJ71&gt;=2,"Yes",IF(AJ71=1.001,"No",IF(AJ71=0,"No",IF(AJ71&gt;=0.5,"Partial",IF(AJ71&lt;=1.5,"Partial")))))))</f>
        <v>Answer all sub questions</v>
      </c>
      <c r="R69" s="328"/>
      <c r="S69" s="363">
        <f>IF(Q69="N/A",O69,IF(Q69="Answer all sub questions",0,IF(Q69="Yes",O69,IF(Q69="Partial",1,IF(Q69="No",0,IF(Q69="",0))))))</f>
        <v>0</v>
      </c>
      <c r="T69" s="344"/>
      <c r="U69" s="338"/>
      <c r="V69" s="450"/>
      <c r="W69" s="450"/>
      <c r="X69" s="450"/>
      <c r="Y69" s="450"/>
      <c r="Z69" s="450"/>
      <c r="AA69" s="450"/>
      <c r="AB69" s="450"/>
      <c r="AC69" s="339"/>
      <c r="AD69" s="403" t="s">
        <v>108</v>
      </c>
      <c r="AE69" s="404"/>
      <c r="AF69" s="405"/>
    </row>
    <row r="70" spans="1:36" s="67" customFormat="1">
      <c r="A70" s="355"/>
      <c r="B70" s="400"/>
      <c r="C70" s="613" t="s">
        <v>1391</v>
      </c>
      <c r="D70" s="337"/>
      <c r="E70" s="337"/>
      <c r="F70" s="337"/>
      <c r="G70" s="337"/>
      <c r="H70" s="337"/>
      <c r="I70" s="337"/>
      <c r="J70" s="337"/>
      <c r="K70" s="337"/>
      <c r="L70" s="337"/>
      <c r="M70" s="337"/>
      <c r="N70" s="337"/>
      <c r="O70" s="364"/>
      <c r="P70" s="360"/>
      <c r="Q70" s="327"/>
      <c r="R70" s="416"/>
      <c r="S70" s="364"/>
      <c r="T70" s="360"/>
      <c r="U70" s="390"/>
      <c r="V70" s="390"/>
      <c r="W70" s="390"/>
      <c r="X70" s="390"/>
      <c r="Y70" s="390"/>
      <c r="Z70" s="390"/>
      <c r="AA70" s="390"/>
      <c r="AB70" s="390"/>
      <c r="AC70" s="390"/>
      <c r="AD70" s="406"/>
      <c r="AE70" s="407"/>
      <c r="AF70" s="408"/>
      <c r="AI70" s="67">
        <f>IF(Q70="",100,IF(Q70="Yes",1,IF(Q70="No",0,IF(Q70="Partial",0.5,IF(Q70="N/A",1.001)))))</f>
        <v>100</v>
      </c>
    </row>
    <row r="71" spans="1:36" s="67" customFormat="1">
      <c r="A71" s="355"/>
      <c r="B71" s="400"/>
      <c r="C71" s="629" t="s">
        <v>1274</v>
      </c>
      <c r="D71" s="378"/>
      <c r="E71" s="378"/>
      <c r="F71" s="378"/>
      <c r="G71" s="378"/>
      <c r="H71" s="378"/>
      <c r="I71" s="378"/>
      <c r="J71" s="378"/>
      <c r="K71" s="378"/>
      <c r="L71" s="378"/>
      <c r="M71" s="378"/>
      <c r="N71" s="438"/>
      <c r="O71" s="364"/>
      <c r="P71" s="360"/>
      <c r="Q71" s="326"/>
      <c r="R71" s="327"/>
      <c r="S71" s="364"/>
      <c r="T71" s="360"/>
      <c r="U71" s="329"/>
      <c r="V71" s="330"/>
      <c r="W71" s="330"/>
      <c r="X71" s="330"/>
      <c r="Y71" s="330"/>
      <c r="Z71" s="330"/>
      <c r="AA71" s="330"/>
      <c r="AB71" s="330"/>
      <c r="AC71" s="331"/>
      <c r="AD71" s="406"/>
      <c r="AE71" s="407"/>
      <c r="AF71" s="408"/>
      <c r="AI71" s="67">
        <f>IF(Q71="",100,IF(Q71="Yes",1,IF(Q71="No",0,IF(Q71="Partial",0.5,IF(Q71="N/A",1.001)))))</f>
        <v>100</v>
      </c>
      <c r="AJ71" s="67">
        <f>SUM(AI70:AI71)</f>
        <v>200</v>
      </c>
    </row>
    <row r="72" spans="1:36" s="67" customFormat="1" ht="27" customHeight="1">
      <c r="A72" s="410" t="s">
        <v>1392</v>
      </c>
      <c r="B72" s="411"/>
      <c r="C72" s="411"/>
      <c r="D72" s="411"/>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2"/>
    </row>
    <row r="73" spans="1:36" s="67" customFormat="1" ht="13.5" customHeight="1">
      <c r="A73" s="630" t="s">
        <v>1481</v>
      </c>
      <c r="B73" s="631"/>
      <c r="C73" s="631"/>
      <c r="D73" s="631"/>
      <c r="E73" s="631"/>
      <c r="F73" s="631"/>
      <c r="G73" s="631"/>
      <c r="H73" s="631"/>
      <c r="I73" s="631"/>
      <c r="J73" s="631"/>
      <c r="K73" s="631"/>
      <c r="L73" s="631"/>
      <c r="M73" s="631"/>
      <c r="N73" s="631"/>
      <c r="O73" s="631"/>
      <c r="P73" s="631"/>
      <c r="Q73" s="631"/>
      <c r="R73" s="631"/>
      <c r="S73" s="631"/>
      <c r="T73" s="631"/>
      <c r="U73" s="631"/>
      <c r="V73" s="631"/>
      <c r="W73" s="631"/>
      <c r="X73" s="631"/>
      <c r="Y73" s="631"/>
      <c r="Z73" s="631"/>
      <c r="AA73" s="631"/>
      <c r="AB73" s="631"/>
      <c r="AC73" s="631"/>
      <c r="AD73" s="631"/>
      <c r="AE73" s="631"/>
      <c r="AF73" s="632"/>
    </row>
    <row r="74" spans="1:36" s="67" customFormat="1" ht="40.5" customHeight="1">
      <c r="A74" s="353" t="s">
        <v>1393</v>
      </c>
      <c r="B74" s="385"/>
      <c r="C74" s="340" t="s">
        <v>1056</v>
      </c>
      <c r="D74" s="341"/>
      <c r="E74" s="341"/>
      <c r="F74" s="341"/>
      <c r="G74" s="341"/>
      <c r="H74" s="341"/>
      <c r="I74" s="341"/>
      <c r="J74" s="341"/>
      <c r="K74" s="341"/>
      <c r="L74" s="341"/>
      <c r="M74" s="341"/>
      <c r="N74" s="342"/>
      <c r="O74" s="363">
        <f>IF(Q74="N/A",0,IF(Q74="Answer all sub questions",5,IF(Q74="Yes",5,IF(Q74="Partial",5,IF(Q74="No",5,IF(Q74="",5))))))</f>
        <v>5</v>
      </c>
      <c r="P74" s="344"/>
      <c r="Q74" s="328" t="str">
        <f>IF(AJ84&gt;11,"Answer all sub questions",IF(AJ84=(10*1.001),"N/A",IF(AJ84&gt;=10,"Yes",IF(AJ84=9.009,"No",IF(AJ84=8.008,"No",IF(AJ84=7.007,"No",IF(AJ84=6.006,"No",IF(AJ84=5.005,"No",IF(AJ84=4.004,"No",IF(AJ84=3.003,"No",IF(AJ84=2.002,"No",IF(AJ84=1.001,"No",IF(AJ84=0,"No",IF(AJ84&gt;=0.5,"Partial",IF(AJ84&lt;=9.5,"Partial")))))))))))))))</f>
        <v>Answer all sub questions</v>
      </c>
      <c r="R74" s="328"/>
      <c r="S74" s="363">
        <f>IF(Q74="N/A",O74,IF(Q74="Answer all sub questions",0,IF(Q74="Yes",O74,IF(Q74="Partial",1,IF(Q74="No",0,IF(Q74="",0))))))</f>
        <v>0</v>
      </c>
      <c r="T74" s="344"/>
      <c r="U74" s="338"/>
      <c r="V74" s="450"/>
      <c r="W74" s="450"/>
      <c r="X74" s="450"/>
      <c r="Y74" s="450"/>
      <c r="Z74" s="450"/>
      <c r="AA74" s="450"/>
      <c r="AB74" s="450"/>
      <c r="AC74" s="339"/>
      <c r="AD74" s="403" t="s">
        <v>108</v>
      </c>
      <c r="AE74" s="404"/>
      <c r="AF74" s="405"/>
    </row>
    <row r="75" spans="1:36" s="67" customFormat="1" ht="26.25" customHeight="1">
      <c r="A75" s="355"/>
      <c r="B75" s="400"/>
      <c r="C75" s="613" t="s">
        <v>1394</v>
      </c>
      <c r="D75" s="337"/>
      <c r="E75" s="337"/>
      <c r="F75" s="337"/>
      <c r="G75" s="337"/>
      <c r="H75" s="337"/>
      <c r="I75" s="337"/>
      <c r="J75" s="337"/>
      <c r="K75" s="337"/>
      <c r="L75" s="337"/>
      <c r="M75" s="337"/>
      <c r="N75" s="337"/>
      <c r="O75" s="364"/>
      <c r="P75" s="360"/>
      <c r="Q75" s="326"/>
      <c r="R75" s="327"/>
      <c r="S75" s="364"/>
      <c r="T75" s="360"/>
      <c r="U75" s="390"/>
      <c r="V75" s="390"/>
      <c r="W75" s="390"/>
      <c r="X75" s="390"/>
      <c r="Y75" s="390"/>
      <c r="Z75" s="390"/>
      <c r="AA75" s="390"/>
      <c r="AB75" s="390"/>
      <c r="AC75" s="390"/>
      <c r="AD75" s="406"/>
      <c r="AE75" s="407"/>
      <c r="AF75" s="408"/>
      <c r="AI75" s="67">
        <f>IF(Q75="",100,IF(Q75="Yes",1,IF(Q75="No",0,IF(Q75="Partial",0.5,IF(Q75="N/A",1.001)))))</f>
        <v>100</v>
      </c>
    </row>
    <row r="76" spans="1:36" s="67" customFormat="1">
      <c r="A76" s="355"/>
      <c r="B76" s="400"/>
      <c r="C76" s="613" t="s">
        <v>1395</v>
      </c>
      <c r="D76" s="337"/>
      <c r="E76" s="337"/>
      <c r="F76" s="337"/>
      <c r="G76" s="337"/>
      <c r="H76" s="337"/>
      <c r="I76" s="337"/>
      <c r="J76" s="337"/>
      <c r="K76" s="337"/>
      <c r="L76" s="337"/>
      <c r="M76" s="337"/>
      <c r="N76" s="337"/>
      <c r="O76" s="364"/>
      <c r="P76" s="360"/>
      <c r="Q76" s="326"/>
      <c r="R76" s="327"/>
      <c r="S76" s="364"/>
      <c r="T76" s="360"/>
      <c r="U76" s="390"/>
      <c r="V76" s="390"/>
      <c r="W76" s="390"/>
      <c r="X76" s="390"/>
      <c r="Y76" s="390"/>
      <c r="Z76" s="390"/>
      <c r="AA76" s="390"/>
      <c r="AB76" s="390"/>
      <c r="AC76" s="390"/>
      <c r="AD76" s="406"/>
      <c r="AE76" s="407"/>
      <c r="AF76" s="408"/>
      <c r="AI76" s="67">
        <f>IF(Q76="",100,IF(Q76="Yes",1,IF(Q76="No",0,IF(Q76="Partial",0.5,IF(Q76="N/A",1.001)))))</f>
        <v>100</v>
      </c>
    </row>
    <row r="77" spans="1:36" s="67" customFormat="1">
      <c r="A77" s="355"/>
      <c r="B77" s="400"/>
      <c r="C77" s="613" t="s">
        <v>1396</v>
      </c>
      <c r="D77" s="337"/>
      <c r="E77" s="337"/>
      <c r="F77" s="337"/>
      <c r="G77" s="337"/>
      <c r="H77" s="337"/>
      <c r="I77" s="337"/>
      <c r="J77" s="337"/>
      <c r="K77" s="337"/>
      <c r="L77" s="337"/>
      <c r="M77" s="337"/>
      <c r="N77" s="337"/>
      <c r="O77" s="364"/>
      <c r="P77" s="360"/>
      <c r="Q77" s="326"/>
      <c r="R77" s="327"/>
      <c r="S77" s="364"/>
      <c r="T77" s="360"/>
      <c r="U77" s="390"/>
      <c r="V77" s="390"/>
      <c r="W77" s="390"/>
      <c r="X77" s="390"/>
      <c r="Y77" s="390"/>
      <c r="Z77" s="390"/>
      <c r="AA77" s="390"/>
      <c r="AB77" s="390"/>
      <c r="AC77" s="390"/>
      <c r="AD77" s="406"/>
      <c r="AE77" s="407"/>
      <c r="AF77" s="408"/>
      <c r="AI77" s="67">
        <f t="shared" ref="AI77" si="2">IF(Q77="",100,IF(Q77="Yes",1,IF(Q77="No",0,IF(Q77="Partial",0.5,IF(Q77="N/A",1.001)))))</f>
        <v>100</v>
      </c>
    </row>
    <row r="78" spans="1:36" s="67" customFormat="1" ht="26.25" customHeight="1">
      <c r="A78" s="355"/>
      <c r="B78" s="400"/>
      <c r="C78" s="613" t="s">
        <v>1397</v>
      </c>
      <c r="D78" s="337"/>
      <c r="E78" s="337"/>
      <c r="F78" s="337"/>
      <c r="G78" s="337"/>
      <c r="H78" s="337"/>
      <c r="I78" s="337"/>
      <c r="J78" s="337"/>
      <c r="K78" s="337"/>
      <c r="L78" s="337"/>
      <c r="M78" s="337"/>
      <c r="N78" s="337"/>
      <c r="O78" s="364"/>
      <c r="P78" s="360"/>
      <c r="Q78" s="326"/>
      <c r="R78" s="327"/>
      <c r="S78" s="364"/>
      <c r="T78" s="360"/>
      <c r="U78" s="390"/>
      <c r="V78" s="390"/>
      <c r="W78" s="390"/>
      <c r="X78" s="390"/>
      <c r="Y78" s="390"/>
      <c r="Z78" s="390"/>
      <c r="AA78" s="390"/>
      <c r="AB78" s="390"/>
      <c r="AC78" s="390"/>
      <c r="AD78" s="406"/>
      <c r="AE78" s="407"/>
      <c r="AF78" s="408"/>
      <c r="AI78" s="67">
        <f t="shared" ref="AI78:AI83" si="3">IF(Q78="",100,IF(Q78="Yes",1,IF(Q78="No",0,IF(Q78="Partial",0.5,IF(Q78="N/A",1.001)))))</f>
        <v>100</v>
      </c>
    </row>
    <row r="79" spans="1:36" s="67" customFormat="1">
      <c r="A79" s="355"/>
      <c r="B79" s="400"/>
      <c r="C79" s="629" t="s">
        <v>1398</v>
      </c>
      <c r="D79" s="378"/>
      <c r="E79" s="378"/>
      <c r="F79" s="378"/>
      <c r="G79" s="378"/>
      <c r="H79" s="378"/>
      <c r="I79" s="378"/>
      <c r="J79" s="378"/>
      <c r="K79" s="378"/>
      <c r="L79" s="378"/>
      <c r="M79" s="378"/>
      <c r="N79" s="438"/>
      <c r="O79" s="364"/>
      <c r="P79" s="360"/>
      <c r="Q79" s="326"/>
      <c r="R79" s="327"/>
      <c r="S79" s="364"/>
      <c r="T79" s="360"/>
      <c r="U79" s="390"/>
      <c r="V79" s="390"/>
      <c r="W79" s="390"/>
      <c r="X79" s="390"/>
      <c r="Y79" s="390"/>
      <c r="Z79" s="390"/>
      <c r="AA79" s="390"/>
      <c r="AB79" s="390"/>
      <c r="AC79" s="390"/>
      <c r="AD79" s="406"/>
      <c r="AE79" s="407"/>
      <c r="AF79" s="408"/>
      <c r="AI79" s="67">
        <f t="shared" si="3"/>
        <v>100</v>
      </c>
    </row>
    <row r="80" spans="1:36" s="67" customFormat="1">
      <c r="A80" s="355"/>
      <c r="B80" s="400"/>
      <c r="C80" s="629" t="s">
        <v>1399</v>
      </c>
      <c r="D80" s="378"/>
      <c r="E80" s="378"/>
      <c r="F80" s="378"/>
      <c r="G80" s="378"/>
      <c r="H80" s="378"/>
      <c r="I80" s="378"/>
      <c r="J80" s="378"/>
      <c r="K80" s="378"/>
      <c r="L80" s="378"/>
      <c r="M80" s="378"/>
      <c r="N80" s="438"/>
      <c r="O80" s="364"/>
      <c r="P80" s="360"/>
      <c r="Q80" s="326"/>
      <c r="R80" s="327"/>
      <c r="S80" s="364"/>
      <c r="T80" s="360"/>
      <c r="U80" s="390"/>
      <c r="V80" s="390"/>
      <c r="W80" s="390"/>
      <c r="X80" s="390"/>
      <c r="Y80" s="390"/>
      <c r="Z80" s="390"/>
      <c r="AA80" s="390"/>
      <c r="AB80" s="390"/>
      <c r="AC80" s="390"/>
      <c r="AD80" s="406"/>
      <c r="AE80" s="407"/>
      <c r="AF80" s="408"/>
      <c r="AI80" s="67">
        <f t="shared" si="3"/>
        <v>100</v>
      </c>
    </row>
    <row r="81" spans="1:36" s="67" customFormat="1" ht="26.25" customHeight="1">
      <c r="A81" s="355"/>
      <c r="B81" s="400"/>
      <c r="C81" s="629" t="s">
        <v>1400</v>
      </c>
      <c r="D81" s="378"/>
      <c r="E81" s="378"/>
      <c r="F81" s="378"/>
      <c r="G81" s="378"/>
      <c r="H81" s="378"/>
      <c r="I81" s="378"/>
      <c r="J81" s="378"/>
      <c r="K81" s="378"/>
      <c r="L81" s="378"/>
      <c r="M81" s="378"/>
      <c r="N81" s="438"/>
      <c r="O81" s="364"/>
      <c r="P81" s="360"/>
      <c r="Q81" s="326"/>
      <c r="R81" s="327"/>
      <c r="S81" s="364"/>
      <c r="T81" s="360"/>
      <c r="U81" s="390"/>
      <c r="V81" s="390"/>
      <c r="W81" s="390"/>
      <c r="X81" s="390"/>
      <c r="Y81" s="390"/>
      <c r="Z81" s="390"/>
      <c r="AA81" s="390"/>
      <c r="AB81" s="390"/>
      <c r="AC81" s="390"/>
      <c r="AD81" s="406"/>
      <c r="AE81" s="407"/>
      <c r="AF81" s="408"/>
      <c r="AI81" s="67">
        <f t="shared" si="3"/>
        <v>100</v>
      </c>
    </row>
    <row r="82" spans="1:36" s="67" customFormat="1">
      <c r="A82" s="355"/>
      <c r="B82" s="400"/>
      <c r="C82" s="629" t="s">
        <v>1401</v>
      </c>
      <c r="D82" s="378"/>
      <c r="E82" s="378"/>
      <c r="F82" s="378"/>
      <c r="G82" s="378"/>
      <c r="H82" s="378"/>
      <c r="I82" s="378"/>
      <c r="J82" s="378"/>
      <c r="K82" s="378"/>
      <c r="L82" s="378"/>
      <c r="M82" s="378"/>
      <c r="N82" s="438"/>
      <c r="O82" s="364"/>
      <c r="P82" s="360"/>
      <c r="Q82" s="326"/>
      <c r="R82" s="327"/>
      <c r="S82" s="364"/>
      <c r="T82" s="360"/>
      <c r="U82" s="390"/>
      <c r="V82" s="390"/>
      <c r="W82" s="390"/>
      <c r="X82" s="390"/>
      <c r="Y82" s="390"/>
      <c r="Z82" s="390"/>
      <c r="AA82" s="390"/>
      <c r="AB82" s="390"/>
      <c r="AC82" s="390"/>
      <c r="AD82" s="406"/>
      <c r="AE82" s="407"/>
      <c r="AF82" s="408"/>
      <c r="AI82" s="67">
        <f t="shared" si="3"/>
        <v>100</v>
      </c>
    </row>
    <row r="83" spans="1:36" s="67" customFormat="1">
      <c r="A83" s="355"/>
      <c r="B83" s="400"/>
      <c r="C83" s="629" t="s">
        <v>1402</v>
      </c>
      <c r="D83" s="378"/>
      <c r="E83" s="378"/>
      <c r="F83" s="378"/>
      <c r="G83" s="378"/>
      <c r="H83" s="378"/>
      <c r="I83" s="378"/>
      <c r="J83" s="378"/>
      <c r="K83" s="378"/>
      <c r="L83" s="378"/>
      <c r="M83" s="378"/>
      <c r="N83" s="438"/>
      <c r="O83" s="364"/>
      <c r="P83" s="360"/>
      <c r="Q83" s="326"/>
      <c r="R83" s="327"/>
      <c r="S83" s="364"/>
      <c r="T83" s="360"/>
      <c r="U83" s="390"/>
      <c r="V83" s="390"/>
      <c r="W83" s="390"/>
      <c r="X83" s="390"/>
      <c r="Y83" s="390"/>
      <c r="Z83" s="390"/>
      <c r="AA83" s="390"/>
      <c r="AB83" s="390"/>
      <c r="AC83" s="390"/>
      <c r="AD83" s="406"/>
      <c r="AE83" s="407"/>
      <c r="AF83" s="408"/>
      <c r="AI83" s="67">
        <f t="shared" si="3"/>
        <v>100</v>
      </c>
    </row>
    <row r="84" spans="1:36" s="67" customFormat="1" ht="26.25" customHeight="1">
      <c r="A84" s="357"/>
      <c r="B84" s="409"/>
      <c r="C84" s="613" t="s">
        <v>1403</v>
      </c>
      <c r="D84" s="337"/>
      <c r="E84" s="337"/>
      <c r="F84" s="337"/>
      <c r="G84" s="337"/>
      <c r="H84" s="337"/>
      <c r="I84" s="337"/>
      <c r="J84" s="337"/>
      <c r="K84" s="337"/>
      <c r="L84" s="337"/>
      <c r="M84" s="337"/>
      <c r="N84" s="337"/>
      <c r="O84" s="364"/>
      <c r="P84" s="360"/>
      <c r="Q84" s="326"/>
      <c r="R84" s="327"/>
      <c r="S84" s="364"/>
      <c r="T84" s="360"/>
      <c r="U84" s="390"/>
      <c r="V84" s="390"/>
      <c r="W84" s="390"/>
      <c r="X84" s="390"/>
      <c r="Y84" s="390"/>
      <c r="Z84" s="390"/>
      <c r="AA84" s="390"/>
      <c r="AB84" s="390"/>
      <c r="AC84" s="390"/>
      <c r="AD84" s="406"/>
      <c r="AE84" s="407"/>
      <c r="AF84" s="408"/>
      <c r="AI84" s="67">
        <f t="shared" ref="AI84" si="4">IF(Q84="",100,IF(Q84="Yes",1,IF(Q84="No",0,IF(Q84="Partial",0.5,IF(Q84="N/A",1.001)))))</f>
        <v>100</v>
      </c>
      <c r="AJ84" s="67">
        <f>SUM(AI75:AI84)</f>
        <v>1000</v>
      </c>
    </row>
    <row r="85" spans="1:36" s="67" customFormat="1" ht="13.5" customHeight="1">
      <c r="A85" s="630" t="s">
        <v>1404</v>
      </c>
      <c r="B85" s="631"/>
      <c r="C85" s="631"/>
      <c r="D85" s="631"/>
      <c r="E85" s="631"/>
      <c r="F85" s="631"/>
      <c r="G85" s="631"/>
      <c r="H85" s="631"/>
      <c r="I85" s="631"/>
      <c r="J85" s="631"/>
      <c r="K85" s="631"/>
      <c r="L85" s="631"/>
      <c r="M85" s="631"/>
      <c r="N85" s="631"/>
      <c r="O85" s="631"/>
      <c r="P85" s="631"/>
      <c r="Q85" s="631"/>
      <c r="R85" s="631"/>
      <c r="S85" s="631"/>
      <c r="T85" s="631"/>
      <c r="U85" s="631"/>
      <c r="V85" s="631"/>
      <c r="W85" s="631"/>
      <c r="X85" s="631"/>
      <c r="Y85" s="631"/>
      <c r="Z85" s="631"/>
      <c r="AA85" s="631"/>
      <c r="AB85" s="631"/>
      <c r="AC85" s="631"/>
      <c r="AD85" s="631"/>
      <c r="AE85" s="631"/>
      <c r="AF85" s="632"/>
    </row>
    <row r="86" spans="1:36" s="67" customFormat="1" ht="40.5" customHeight="1">
      <c r="A86" s="353" t="s">
        <v>1405</v>
      </c>
      <c r="B86" s="385"/>
      <c r="C86" s="340" t="s">
        <v>1056</v>
      </c>
      <c r="D86" s="341"/>
      <c r="E86" s="341"/>
      <c r="F86" s="341"/>
      <c r="G86" s="341"/>
      <c r="H86" s="341"/>
      <c r="I86" s="341"/>
      <c r="J86" s="341"/>
      <c r="K86" s="341"/>
      <c r="L86" s="341"/>
      <c r="M86" s="341"/>
      <c r="N86" s="342"/>
      <c r="O86" s="363">
        <f>IF(Q86="N/A",0,IF(Q86="Answer all sub questions",5,IF(Q86="Yes",5,IF(Q86="Partial",5,IF(Q86="No",5,IF(Q86="",5))))))</f>
        <v>5</v>
      </c>
      <c r="P86" s="344"/>
      <c r="Q86" s="328" t="str">
        <f>IF(AJ95&gt;10,"Answer all sub questions",IF(AJ95=(9*1.001),"N/A",IF(AJ95&gt;=9,"Yes",IF(AJ95=8.008,"No",IF(AJ95=7.007,"No",IF(AJ95=6.006,"No",IF(AJ95=5.005,"No",IF(AJ95=4.004,"No",IF(AJ95=3.003,"No",IF(AJ95=2.002,"No",IF(AJ95=1.001,"No",IF(AJ95=0,"No",IF(AJ95&gt;=0.5,"Partial",IF(AJ95&lt;=8.5,"Partial"))))))))))))))</f>
        <v>Answer all sub questions</v>
      </c>
      <c r="R86" s="328"/>
      <c r="S86" s="363">
        <f>IF(Q86="N/A",O86,IF(Q86="Answer all sub questions",0,IF(Q86="Yes",O86,IF(Q86="Partial",1,IF(Q86="No",0,IF(Q86="",0))))))</f>
        <v>0</v>
      </c>
      <c r="T86" s="344"/>
      <c r="U86" s="338"/>
      <c r="V86" s="450"/>
      <c r="W86" s="450"/>
      <c r="X86" s="450"/>
      <c r="Y86" s="450"/>
      <c r="Z86" s="450"/>
      <c r="AA86" s="450"/>
      <c r="AB86" s="450"/>
      <c r="AC86" s="339"/>
      <c r="AD86" s="403" t="s">
        <v>108</v>
      </c>
      <c r="AE86" s="404"/>
      <c r="AF86" s="405"/>
    </row>
    <row r="87" spans="1:36" s="67" customFormat="1" ht="26.25" customHeight="1">
      <c r="A87" s="355"/>
      <c r="B87" s="400"/>
      <c r="C87" s="613" t="s">
        <v>1406</v>
      </c>
      <c r="D87" s="337"/>
      <c r="E87" s="337"/>
      <c r="F87" s="337"/>
      <c r="G87" s="337"/>
      <c r="H87" s="337"/>
      <c r="I87" s="337"/>
      <c r="J87" s="337"/>
      <c r="K87" s="337"/>
      <c r="L87" s="337"/>
      <c r="M87" s="337"/>
      <c r="N87" s="337"/>
      <c r="O87" s="364"/>
      <c r="P87" s="360"/>
      <c r="Q87" s="326"/>
      <c r="R87" s="327"/>
      <c r="S87" s="364"/>
      <c r="T87" s="360"/>
      <c r="U87" s="390"/>
      <c r="V87" s="390"/>
      <c r="W87" s="390"/>
      <c r="X87" s="390"/>
      <c r="Y87" s="390"/>
      <c r="Z87" s="390"/>
      <c r="AA87" s="390"/>
      <c r="AB87" s="390"/>
      <c r="AC87" s="390"/>
      <c r="AD87" s="406"/>
      <c r="AE87" s="407"/>
      <c r="AF87" s="408"/>
      <c r="AI87" s="67">
        <f>IF(Q87="",100,IF(Q87="Yes",1,IF(Q87="No",0,IF(Q87="Partial",0.5,IF(Q87="N/A",1.001)))))</f>
        <v>100</v>
      </c>
    </row>
    <row r="88" spans="1:36" s="67" customFormat="1">
      <c r="A88" s="355"/>
      <c r="B88" s="400"/>
      <c r="C88" s="613" t="s">
        <v>1407</v>
      </c>
      <c r="D88" s="337"/>
      <c r="E88" s="337"/>
      <c r="F88" s="337"/>
      <c r="G88" s="337"/>
      <c r="H88" s="337"/>
      <c r="I88" s="337"/>
      <c r="J88" s="337"/>
      <c r="K88" s="337"/>
      <c r="L88" s="337"/>
      <c r="M88" s="337"/>
      <c r="N88" s="337"/>
      <c r="O88" s="364"/>
      <c r="P88" s="360"/>
      <c r="Q88" s="326"/>
      <c r="R88" s="327"/>
      <c r="S88" s="364"/>
      <c r="T88" s="360"/>
      <c r="U88" s="390"/>
      <c r="V88" s="390"/>
      <c r="W88" s="390"/>
      <c r="X88" s="390"/>
      <c r="Y88" s="390"/>
      <c r="Z88" s="390"/>
      <c r="AA88" s="390"/>
      <c r="AB88" s="390"/>
      <c r="AC88" s="390"/>
      <c r="AD88" s="406"/>
      <c r="AE88" s="407"/>
      <c r="AF88" s="408"/>
      <c r="AI88" s="67">
        <f>IF(Q88="",100,IF(Q88="Yes",1,IF(Q88="No",0,IF(Q88="Partial",0.5,IF(Q88="N/A",1.001)))))</f>
        <v>100</v>
      </c>
    </row>
    <row r="89" spans="1:36" s="67" customFormat="1">
      <c r="A89" s="355"/>
      <c r="B89" s="400"/>
      <c r="C89" s="613" t="s">
        <v>1408</v>
      </c>
      <c r="D89" s="337"/>
      <c r="E89" s="337"/>
      <c r="F89" s="337"/>
      <c r="G89" s="337"/>
      <c r="H89" s="337"/>
      <c r="I89" s="337"/>
      <c r="J89" s="337"/>
      <c r="K89" s="337"/>
      <c r="L89" s="337"/>
      <c r="M89" s="337"/>
      <c r="N89" s="337"/>
      <c r="O89" s="364"/>
      <c r="P89" s="360"/>
      <c r="Q89" s="326"/>
      <c r="R89" s="327"/>
      <c r="S89" s="364"/>
      <c r="T89" s="360"/>
      <c r="U89" s="390"/>
      <c r="V89" s="390"/>
      <c r="W89" s="390"/>
      <c r="X89" s="390"/>
      <c r="Y89" s="390"/>
      <c r="Z89" s="390"/>
      <c r="AA89" s="390"/>
      <c r="AB89" s="390"/>
      <c r="AC89" s="390"/>
      <c r="AD89" s="406"/>
      <c r="AE89" s="407"/>
      <c r="AF89" s="408"/>
      <c r="AI89" s="67">
        <f t="shared" ref="AI89" si="5">IF(Q89="",100,IF(Q89="Yes",1,IF(Q89="No",0,IF(Q89="Partial",0.5,IF(Q89="N/A",1.001)))))</f>
        <v>100</v>
      </c>
    </row>
    <row r="90" spans="1:36" s="67" customFormat="1" ht="26.25" customHeight="1">
      <c r="A90" s="355"/>
      <c r="B90" s="400"/>
      <c r="C90" s="613" t="s">
        <v>1409</v>
      </c>
      <c r="D90" s="337"/>
      <c r="E90" s="337"/>
      <c r="F90" s="337"/>
      <c r="G90" s="337"/>
      <c r="H90" s="337"/>
      <c r="I90" s="337"/>
      <c r="J90" s="337"/>
      <c r="K90" s="337"/>
      <c r="L90" s="337"/>
      <c r="M90" s="337"/>
      <c r="N90" s="337"/>
      <c r="O90" s="364"/>
      <c r="P90" s="360"/>
      <c r="Q90" s="326"/>
      <c r="R90" s="327"/>
      <c r="S90" s="364"/>
      <c r="T90" s="360"/>
      <c r="U90" s="390"/>
      <c r="V90" s="390"/>
      <c r="W90" s="390"/>
      <c r="X90" s="390"/>
      <c r="Y90" s="390"/>
      <c r="Z90" s="390"/>
      <c r="AA90" s="390"/>
      <c r="AB90" s="390"/>
      <c r="AC90" s="390"/>
      <c r="AD90" s="406"/>
      <c r="AE90" s="407"/>
      <c r="AF90" s="408"/>
      <c r="AI90" s="67">
        <f t="shared" ref="AI90:AI95" si="6">IF(Q90="",100,IF(Q90="Yes",1,IF(Q90="No",0,IF(Q90="Partial",0.5,IF(Q90="N/A",1.001)))))</f>
        <v>100</v>
      </c>
    </row>
    <row r="91" spans="1:36" s="67" customFormat="1">
      <c r="A91" s="355"/>
      <c r="B91" s="400"/>
      <c r="C91" s="629" t="s">
        <v>1410</v>
      </c>
      <c r="D91" s="378"/>
      <c r="E91" s="378"/>
      <c r="F91" s="378"/>
      <c r="G91" s="378"/>
      <c r="H91" s="378"/>
      <c r="I91" s="378"/>
      <c r="J91" s="378"/>
      <c r="K91" s="378"/>
      <c r="L91" s="378"/>
      <c r="M91" s="378"/>
      <c r="N91" s="438"/>
      <c r="O91" s="364"/>
      <c r="P91" s="360"/>
      <c r="Q91" s="326"/>
      <c r="R91" s="327"/>
      <c r="S91" s="364"/>
      <c r="T91" s="360"/>
      <c r="U91" s="390"/>
      <c r="V91" s="390"/>
      <c r="W91" s="390"/>
      <c r="X91" s="390"/>
      <c r="Y91" s="390"/>
      <c r="Z91" s="390"/>
      <c r="AA91" s="390"/>
      <c r="AB91" s="390"/>
      <c r="AC91" s="390"/>
      <c r="AD91" s="406"/>
      <c r="AE91" s="407"/>
      <c r="AF91" s="408"/>
      <c r="AI91" s="67">
        <f t="shared" si="6"/>
        <v>100</v>
      </c>
    </row>
    <row r="92" spans="1:36" s="67" customFormat="1">
      <c r="A92" s="355"/>
      <c r="B92" s="400"/>
      <c r="C92" s="629" t="s">
        <v>1411</v>
      </c>
      <c r="D92" s="378"/>
      <c r="E92" s="378"/>
      <c r="F92" s="378"/>
      <c r="G92" s="378"/>
      <c r="H92" s="378"/>
      <c r="I92" s="378"/>
      <c r="J92" s="378"/>
      <c r="K92" s="378"/>
      <c r="L92" s="378"/>
      <c r="M92" s="378"/>
      <c r="N92" s="438"/>
      <c r="O92" s="364"/>
      <c r="P92" s="360"/>
      <c r="Q92" s="326"/>
      <c r="R92" s="327"/>
      <c r="S92" s="364"/>
      <c r="T92" s="360"/>
      <c r="U92" s="390"/>
      <c r="V92" s="390"/>
      <c r="W92" s="390"/>
      <c r="X92" s="390"/>
      <c r="Y92" s="390"/>
      <c r="Z92" s="390"/>
      <c r="AA92" s="390"/>
      <c r="AB92" s="390"/>
      <c r="AC92" s="390"/>
      <c r="AD92" s="406"/>
      <c r="AE92" s="407"/>
      <c r="AF92" s="408"/>
      <c r="AI92" s="67">
        <f t="shared" si="6"/>
        <v>100</v>
      </c>
    </row>
    <row r="93" spans="1:36" s="67" customFormat="1" ht="26.25" customHeight="1">
      <c r="A93" s="355"/>
      <c r="B93" s="400"/>
      <c r="C93" s="629" t="s">
        <v>1412</v>
      </c>
      <c r="D93" s="378"/>
      <c r="E93" s="378"/>
      <c r="F93" s="378"/>
      <c r="G93" s="378"/>
      <c r="H93" s="378"/>
      <c r="I93" s="378"/>
      <c r="J93" s="378"/>
      <c r="K93" s="378"/>
      <c r="L93" s="378"/>
      <c r="M93" s="378"/>
      <c r="N93" s="438"/>
      <c r="O93" s="364"/>
      <c r="P93" s="360"/>
      <c r="Q93" s="326"/>
      <c r="R93" s="327"/>
      <c r="S93" s="364"/>
      <c r="T93" s="360"/>
      <c r="U93" s="390"/>
      <c r="V93" s="390"/>
      <c r="W93" s="390"/>
      <c r="X93" s="390"/>
      <c r="Y93" s="390"/>
      <c r="Z93" s="390"/>
      <c r="AA93" s="390"/>
      <c r="AB93" s="390"/>
      <c r="AC93" s="390"/>
      <c r="AD93" s="406"/>
      <c r="AE93" s="407"/>
      <c r="AF93" s="408"/>
      <c r="AI93" s="67">
        <f t="shared" si="6"/>
        <v>100</v>
      </c>
    </row>
    <row r="94" spans="1:36" s="67" customFormat="1">
      <c r="A94" s="355"/>
      <c r="B94" s="400"/>
      <c r="C94" s="629" t="s">
        <v>1413</v>
      </c>
      <c r="D94" s="378"/>
      <c r="E94" s="378"/>
      <c r="F94" s="378"/>
      <c r="G94" s="378"/>
      <c r="H94" s="378"/>
      <c r="I94" s="378"/>
      <c r="J94" s="378"/>
      <c r="K94" s="378"/>
      <c r="L94" s="378"/>
      <c r="M94" s="378"/>
      <c r="N94" s="438"/>
      <c r="O94" s="364"/>
      <c r="P94" s="360"/>
      <c r="Q94" s="326"/>
      <c r="R94" s="327"/>
      <c r="S94" s="364"/>
      <c r="T94" s="360"/>
      <c r="U94" s="390"/>
      <c r="V94" s="390"/>
      <c r="W94" s="390"/>
      <c r="X94" s="390"/>
      <c r="Y94" s="390"/>
      <c r="Z94" s="390"/>
      <c r="AA94" s="390"/>
      <c r="AB94" s="390"/>
      <c r="AC94" s="390"/>
      <c r="AD94" s="406"/>
      <c r="AE94" s="407"/>
      <c r="AF94" s="408"/>
      <c r="AI94" s="67">
        <f t="shared" si="6"/>
        <v>100</v>
      </c>
    </row>
    <row r="95" spans="1:36" s="67" customFormat="1">
      <c r="A95" s="355"/>
      <c r="B95" s="400"/>
      <c r="C95" s="629" t="s">
        <v>1414</v>
      </c>
      <c r="D95" s="378"/>
      <c r="E95" s="378"/>
      <c r="F95" s="378"/>
      <c r="G95" s="378"/>
      <c r="H95" s="378"/>
      <c r="I95" s="378"/>
      <c r="J95" s="378"/>
      <c r="K95" s="378"/>
      <c r="L95" s="378"/>
      <c r="M95" s="378"/>
      <c r="N95" s="438"/>
      <c r="O95" s="364"/>
      <c r="P95" s="360"/>
      <c r="Q95" s="326"/>
      <c r="R95" s="327"/>
      <c r="S95" s="364"/>
      <c r="T95" s="360"/>
      <c r="U95" s="390"/>
      <c r="V95" s="390"/>
      <c r="W95" s="390"/>
      <c r="X95" s="390"/>
      <c r="Y95" s="390"/>
      <c r="Z95" s="390"/>
      <c r="AA95" s="390"/>
      <c r="AB95" s="390"/>
      <c r="AC95" s="390"/>
      <c r="AD95" s="406"/>
      <c r="AE95" s="407"/>
      <c r="AF95" s="408"/>
      <c r="AI95" s="67">
        <f t="shared" si="6"/>
        <v>100</v>
      </c>
      <c r="AJ95" s="67">
        <f>SUM(AI87:AI95)</f>
        <v>900</v>
      </c>
    </row>
    <row r="96" spans="1:36" s="67" customFormat="1" ht="13.5" customHeight="1">
      <c r="A96" s="399" t="s">
        <v>47</v>
      </c>
      <c r="B96" s="399"/>
      <c r="C96" s="399"/>
      <c r="D96" s="399"/>
      <c r="E96" s="399"/>
      <c r="F96" s="399"/>
      <c r="G96" s="399"/>
      <c r="H96" s="399"/>
      <c r="I96" s="399"/>
      <c r="J96" s="399"/>
      <c r="K96" s="399"/>
      <c r="L96" s="399"/>
      <c r="M96" s="399"/>
      <c r="N96" s="399"/>
      <c r="O96" s="328">
        <f>SUM(O69:P95)</f>
        <v>12</v>
      </c>
      <c r="P96" s="328"/>
      <c r="Q96" s="328"/>
      <c r="R96" s="328"/>
      <c r="S96" s="328">
        <f>SUM(S69:T95)</f>
        <v>0</v>
      </c>
      <c r="T96" s="328"/>
      <c r="U96" s="328"/>
      <c r="V96" s="328"/>
      <c r="W96" s="328"/>
      <c r="X96" s="328"/>
      <c r="Y96" s="328"/>
      <c r="Z96" s="328"/>
      <c r="AA96" s="328"/>
      <c r="AB96" s="328"/>
      <c r="AC96" s="328"/>
      <c r="AD96" s="399"/>
      <c r="AE96" s="399"/>
      <c r="AF96" s="399"/>
    </row>
    <row r="97" spans="1:36" s="67" customFormat="1" ht="13.5" customHeight="1"/>
    <row r="98" spans="1:36" s="67" customFormat="1" ht="13.5" customHeight="1">
      <c r="A98" s="396" t="s">
        <v>71</v>
      </c>
      <c r="B98" s="397"/>
      <c r="C98" s="397"/>
      <c r="D98" s="397"/>
      <c r="E98" s="397"/>
      <c r="F98" s="397"/>
      <c r="G98" s="397"/>
      <c r="H98" s="397"/>
      <c r="I98" s="397"/>
      <c r="J98" s="397"/>
      <c r="K98" s="397"/>
      <c r="L98" s="397"/>
      <c r="M98" s="397"/>
      <c r="N98" s="397"/>
      <c r="O98" s="397"/>
      <c r="P98" s="397"/>
      <c r="Q98" s="397"/>
      <c r="R98" s="397"/>
      <c r="S98" s="397"/>
      <c r="T98" s="397"/>
      <c r="U98" s="397"/>
      <c r="V98" s="397"/>
      <c r="W98" s="397"/>
      <c r="X98" s="397"/>
      <c r="Y98" s="397"/>
      <c r="Z98" s="397"/>
      <c r="AA98" s="397"/>
      <c r="AB98" s="397"/>
      <c r="AC98" s="397"/>
      <c r="AD98" s="397"/>
      <c r="AE98" s="397"/>
      <c r="AF98" s="398"/>
    </row>
    <row r="99" spans="1:36" s="67" customFormat="1" ht="13.5" customHeight="1">
      <c r="A99" s="392" t="s">
        <v>1196</v>
      </c>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4"/>
    </row>
    <row r="100" spans="1:36" s="67" customFormat="1" ht="13.5" customHeight="1"/>
    <row r="101" spans="1:36" s="67" customFormat="1" ht="13.5" customHeight="1">
      <c r="A101" s="396" t="s">
        <v>73</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8"/>
    </row>
    <row r="102" spans="1:36" s="67" customFormat="1" ht="13.5" customHeight="1">
      <c r="A102" s="392" t="s">
        <v>1197</v>
      </c>
      <c r="B102" s="393"/>
      <c r="C102" s="393"/>
      <c r="D102" s="393"/>
      <c r="E102" s="393"/>
      <c r="F102" s="393"/>
      <c r="G102" s="393"/>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4"/>
    </row>
    <row r="103" spans="1:36" s="67" customFormat="1" ht="13.5" customHeight="1"/>
    <row r="104" spans="1:36" s="67" customFormat="1" ht="13.5" customHeight="1">
      <c r="A104" s="396" t="s">
        <v>77</v>
      </c>
      <c r="B104" s="397"/>
      <c r="C104" s="397"/>
      <c r="D104" s="397"/>
      <c r="E104" s="397"/>
      <c r="F104" s="397"/>
      <c r="G104" s="397"/>
      <c r="H104" s="397"/>
      <c r="I104" s="397"/>
      <c r="J104" s="397"/>
      <c r="K104" s="397"/>
      <c r="L104" s="397"/>
      <c r="M104" s="397"/>
      <c r="N104" s="397"/>
      <c r="O104" s="397"/>
      <c r="P104" s="397"/>
      <c r="Q104" s="397"/>
      <c r="R104" s="397"/>
      <c r="S104" s="397"/>
      <c r="T104" s="397"/>
      <c r="U104" s="397"/>
      <c r="V104" s="397"/>
      <c r="W104" s="397"/>
      <c r="X104" s="397"/>
      <c r="Y104" s="397"/>
      <c r="Z104" s="397"/>
      <c r="AA104" s="397"/>
      <c r="AB104" s="397"/>
      <c r="AC104" s="397"/>
      <c r="AD104" s="397"/>
      <c r="AE104" s="397"/>
      <c r="AF104" s="398"/>
    </row>
    <row r="105" spans="1:36" s="67" customFormat="1" ht="13.5" customHeight="1">
      <c r="A105" s="392" t="s">
        <v>1182</v>
      </c>
      <c r="B105" s="393"/>
      <c r="C105" s="393"/>
      <c r="D105" s="393"/>
      <c r="E105" s="393"/>
      <c r="F105" s="393"/>
      <c r="G105" s="393"/>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4"/>
    </row>
    <row r="106" spans="1:36" ht="13.5" customHeight="1">
      <c r="A106" s="328" t="s">
        <v>39</v>
      </c>
      <c r="B106" s="328"/>
      <c r="C106" s="399" t="s">
        <v>40</v>
      </c>
      <c r="D106" s="399"/>
      <c r="E106" s="399"/>
      <c r="F106" s="399"/>
      <c r="G106" s="399"/>
      <c r="H106" s="399"/>
      <c r="I106" s="399"/>
      <c r="J106" s="399"/>
      <c r="K106" s="399"/>
      <c r="L106" s="399"/>
      <c r="M106" s="399"/>
      <c r="N106" s="399"/>
      <c r="O106" s="328" t="s">
        <v>41</v>
      </c>
      <c r="P106" s="328"/>
      <c r="Q106" s="328" t="s">
        <v>42</v>
      </c>
      <c r="R106" s="328"/>
      <c r="S106" s="328" t="s">
        <v>43</v>
      </c>
      <c r="T106" s="328"/>
      <c r="U106" s="399" t="s">
        <v>44</v>
      </c>
      <c r="V106" s="399"/>
      <c r="W106" s="399"/>
      <c r="X106" s="399"/>
      <c r="Y106" s="399"/>
      <c r="Z106" s="399"/>
      <c r="AA106" s="399"/>
      <c r="AB106" s="399"/>
      <c r="AC106" s="399"/>
      <c r="AD106" s="328" t="s">
        <v>45</v>
      </c>
      <c r="AE106" s="328"/>
      <c r="AF106" s="328"/>
    </row>
    <row r="107" spans="1:36" ht="13.5" customHeight="1">
      <c r="A107" s="328"/>
      <c r="B107" s="328"/>
      <c r="C107" s="399"/>
      <c r="D107" s="399"/>
      <c r="E107" s="399"/>
      <c r="F107" s="399"/>
      <c r="G107" s="399"/>
      <c r="H107" s="399"/>
      <c r="I107" s="399"/>
      <c r="J107" s="399"/>
      <c r="K107" s="399"/>
      <c r="L107" s="399"/>
      <c r="M107" s="399"/>
      <c r="N107" s="399"/>
      <c r="O107" s="328"/>
      <c r="P107" s="328"/>
      <c r="Q107" s="328"/>
      <c r="R107" s="328"/>
      <c r="S107" s="328"/>
      <c r="T107" s="328"/>
      <c r="U107" s="399"/>
      <c r="V107" s="399"/>
      <c r="W107" s="399"/>
      <c r="X107" s="399"/>
      <c r="Y107" s="399"/>
      <c r="Z107" s="399"/>
      <c r="AA107" s="399"/>
      <c r="AB107" s="399"/>
      <c r="AC107" s="399"/>
      <c r="AD107" s="328"/>
      <c r="AE107" s="328"/>
      <c r="AF107" s="328"/>
    </row>
    <row r="108" spans="1:36" ht="41.25" customHeight="1">
      <c r="A108" s="353" t="s">
        <v>1415</v>
      </c>
      <c r="B108" s="385"/>
      <c r="C108" s="401" t="s">
        <v>1025</v>
      </c>
      <c r="D108" s="401"/>
      <c r="E108" s="401"/>
      <c r="F108" s="401"/>
      <c r="G108" s="401"/>
      <c r="H108" s="401"/>
      <c r="I108" s="401"/>
      <c r="J108" s="401"/>
      <c r="K108" s="401"/>
      <c r="L108" s="401"/>
      <c r="M108" s="401"/>
      <c r="N108" s="401"/>
      <c r="O108" s="363">
        <f>IF(Q108="N/A",0,IF(Q108="Answer all sub questions",5,IF(Q108="Yes",5,IF(Q108="Partial",5,IF(Q108="No",5,IF(Q108="",5))))))</f>
        <v>5</v>
      </c>
      <c r="P108" s="344"/>
      <c r="Q108" s="328" t="str">
        <f>IF(AJ111&gt;4,"Answer all sub questions",IF(AJ111=(3*1.001),"N/A",IF(AJ111&gt;=3,"Yes",IF(AJ111=2.002,"No",IF(AJ111=1.001,"No",IF(AJ111=0,"No",IF(AJ111&gt;=0.5,"Partial",IF(AJ111&lt;=2.5,"Partial"))))))))</f>
        <v>Answer all sub questions</v>
      </c>
      <c r="R108" s="328"/>
      <c r="S108" s="363">
        <f>IF(Q108="N/A",O108,IF(Q108="Answer all sub questions",0,IF(Q108="Yes",O108,IF(Q108="Partial",1,IF(Q108="No",0,IF(Q108="",0))))))</f>
        <v>0</v>
      </c>
      <c r="T108" s="344"/>
      <c r="U108" s="329"/>
      <c r="V108" s="330"/>
      <c r="W108" s="330"/>
      <c r="X108" s="330"/>
      <c r="Y108" s="330"/>
      <c r="Z108" s="330"/>
      <c r="AA108" s="330"/>
      <c r="AB108" s="330"/>
      <c r="AC108" s="331"/>
      <c r="AD108" s="472" t="s">
        <v>927</v>
      </c>
      <c r="AE108" s="473"/>
      <c r="AF108" s="474"/>
    </row>
    <row r="109" spans="1:36">
      <c r="A109" s="355"/>
      <c r="B109" s="400"/>
      <c r="C109" s="84"/>
      <c r="D109" s="378" t="s">
        <v>1275</v>
      </c>
      <c r="E109" s="341"/>
      <c r="F109" s="341"/>
      <c r="G109" s="341"/>
      <c r="H109" s="341"/>
      <c r="I109" s="341"/>
      <c r="J109" s="341"/>
      <c r="K109" s="341"/>
      <c r="L109" s="341"/>
      <c r="M109" s="341"/>
      <c r="N109" s="342"/>
      <c r="O109" s="364"/>
      <c r="P109" s="360"/>
      <c r="Q109" s="326"/>
      <c r="R109" s="327"/>
      <c r="S109" s="364"/>
      <c r="T109" s="360"/>
      <c r="U109" s="329"/>
      <c r="V109" s="330"/>
      <c r="W109" s="330"/>
      <c r="X109" s="330"/>
      <c r="Y109" s="330"/>
      <c r="Z109" s="330"/>
      <c r="AA109" s="330"/>
      <c r="AB109" s="330"/>
      <c r="AC109" s="331"/>
      <c r="AD109" s="475"/>
      <c r="AE109" s="478"/>
      <c r="AF109" s="477"/>
      <c r="AI109" s="96">
        <f>IF(Q109="",100,IF(Q109="Yes",1,IF(Q109="No",0,IF(Q109="Partial",0.5,IF(Q109="N/A",1.001)))))</f>
        <v>100</v>
      </c>
    </row>
    <row r="110" spans="1:36">
      <c r="A110" s="355"/>
      <c r="B110" s="400"/>
      <c r="C110" s="84"/>
      <c r="D110" s="378" t="s">
        <v>1276</v>
      </c>
      <c r="E110" s="341"/>
      <c r="F110" s="341"/>
      <c r="G110" s="341"/>
      <c r="H110" s="341"/>
      <c r="I110" s="341"/>
      <c r="J110" s="341"/>
      <c r="K110" s="341"/>
      <c r="L110" s="341"/>
      <c r="M110" s="341"/>
      <c r="N110" s="342"/>
      <c r="O110" s="364"/>
      <c r="P110" s="360"/>
      <c r="Q110" s="326"/>
      <c r="R110" s="327"/>
      <c r="S110" s="364"/>
      <c r="T110" s="360"/>
      <c r="U110" s="329"/>
      <c r="V110" s="330"/>
      <c r="W110" s="330"/>
      <c r="X110" s="330"/>
      <c r="Y110" s="330"/>
      <c r="Z110" s="330"/>
      <c r="AA110" s="330"/>
      <c r="AB110" s="330"/>
      <c r="AC110" s="331"/>
      <c r="AD110" s="475"/>
      <c r="AE110" s="478"/>
      <c r="AF110" s="477"/>
      <c r="AI110" s="96">
        <f t="shared" ref="AI110" si="7">IF(Q110="",100,IF(Q110="Yes",1,IF(Q110="No",0,IF(Q110="Partial",0.5,IF(Q110="N/A",1.001)))))</f>
        <v>100</v>
      </c>
    </row>
    <row r="111" spans="1:36">
      <c r="A111" s="355"/>
      <c r="B111" s="400"/>
      <c r="C111" s="84"/>
      <c r="D111" s="378" t="s">
        <v>1277</v>
      </c>
      <c r="E111" s="341"/>
      <c r="F111" s="341"/>
      <c r="G111" s="341"/>
      <c r="H111" s="341"/>
      <c r="I111" s="341"/>
      <c r="J111" s="341"/>
      <c r="K111" s="341"/>
      <c r="L111" s="341"/>
      <c r="M111" s="341"/>
      <c r="N111" s="342"/>
      <c r="O111" s="364"/>
      <c r="P111" s="360"/>
      <c r="Q111" s="326"/>
      <c r="R111" s="327"/>
      <c r="S111" s="364"/>
      <c r="T111" s="360"/>
      <c r="U111" s="329"/>
      <c r="V111" s="330"/>
      <c r="W111" s="330"/>
      <c r="X111" s="330"/>
      <c r="Y111" s="330"/>
      <c r="Z111" s="330"/>
      <c r="AA111" s="330"/>
      <c r="AB111" s="330"/>
      <c r="AC111" s="331"/>
      <c r="AD111" s="475"/>
      <c r="AE111" s="478"/>
      <c r="AF111" s="477"/>
      <c r="AI111" s="96">
        <f>IF(Q111="",100,IF(Q111="Yes",1,IF(Q111="No",0,IF(Q111="Partial",0.5,IF(Q111="N/A",1.001)))))</f>
        <v>100</v>
      </c>
      <c r="AJ111" s="96">
        <f>SUM(AI109:AI111)</f>
        <v>300</v>
      </c>
    </row>
    <row r="112" spans="1:36" ht="13.5" customHeight="1">
      <c r="A112" s="399" t="s">
        <v>47</v>
      </c>
      <c r="B112" s="399"/>
      <c r="C112" s="399"/>
      <c r="D112" s="399"/>
      <c r="E112" s="399"/>
      <c r="F112" s="399"/>
      <c r="G112" s="399"/>
      <c r="H112" s="399"/>
      <c r="I112" s="399"/>
      <c r="J112" s="399"/>
      <c r="K112" s="399"/>
      <c r="L112" s="399"/>
      <c r="M112" s="399"/>
      <c r="N112" s="399"/>
      <c r="O112" s="328">
        <f>SUM(O108:P111)</f>
        <v>5</v>
      </c>
      <c r="P112" s="328"/>
      <c r="Q112" s="328"/>
      <c r="R112" s="328"/>
      <c r="S112" s="328">
        <f>SUM(S108:T111)</f>
        <v>0</v>
      </c>
      <c r="T112" s="328"/>
      <c r="U112" s="328"/>
      <c r="V112" s="328"/>
      <c r="W112" s="328"/>
      <c r="X112" s="328"/>
      <c r="Y112" s="328"/>
      <c r="Z112" s="328"/>
      <c r="AA112" s="328"/>
      <c r="AB112" s="328"/>
      <c r="AC112" s="328"/>
      <c r="AD112" s="399"/>
      <c r="AE112" s="399"/>
      <c r="AF112" s="399"/>
    </row>
    <row r="113" spans="1:38" ht="13.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row>
    <row r="114" spans="1:38" s="67" customFormat="1" ht="13.5" customHeight="1">
      <c r="A114" s="396" t="s">
        <v>79</v>
      </c>
      <c r="B114" s="397"/>
      <c r="C114" s="397"/>
      <c r="D114" s="397"/>
      <c r="E114" s="397"/>
      <c r="F114" s="397"/>
      <c r="G114" s="397"/>
      <c r="H114" s="397"/>
      <c r="I114" s="397"/>
      <c r="J114" s="397"/>
      <c r="K114" s="397"/>
      <c r="L114" s="397"/>
      <c r="M114" s="397"/>
      <c r="N114" s="397"/>
      <c r="O114" s="397"/>
      <c r="P114" s="397"/>
      <c r="Q114" s="397"/>
      <c r="R114" s="397"/>
      <c r="S114" s="397"/>
      <c r="T114" s="397"/>
      <c r="U114" s="397"/>
      <c r="V114" s="397"/>
      <c r="W114" s="397"/>
      <c r="X114" s="397"/>
      <c r="Y114" s="397"/>
      <c r="Z114" s="397"/>
      <c r="AA114" s="397"/>
      <c r="AB114" s="397"/>
      <c r="AC114" s="397"/>
      <c r="AD114" s="397"/>
      <c r="AE114" s="397"/>
      <c r="AF114" s="398"/>
    </row>
    <row r="115" spans="1:38" s="67" customFormat="1" ht="13.5" customHeight="1">
      <c r="A115" s="392" t="s">
        <v>1198</v>
      </c>
      <c r="B115" s="393"/>
      <c r="C115" s="393"/>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4"/>
    </row>
    <row r="116" spans="1:38" s="67" customFormat="1" ht="13.5" customHeight="1"/>
    <row r="117" spans="1:38" ht="13.5" customHeight="1">
      <c r="A117" s="458" t="s">
        <v>84</v>
      </c>
      <c r="B117" s="458"/>
      <c r="C117" s="458"/>
      <c r="D117" s="458"/>
      <c r="E117" s="458"/>
      <c r="F117" s="458"/>
      <c r="G117" s="458"/>
      <c r="H117" s="458"/>
      <c r="I117" s="458"/>
      <c r="J117" s="458"/>
      <c r="K117" s="458"/>
      <c r="L117" s="458"/>
      <c r="M117" s="458"/>
      <c r="N117" s="458"/>
      <c r="O117" s="458"/>
      <c r="P117" s="458"/>
      <c r="Q117" s="458"/>
      <c r="R117" s="458"/>
      <c r="S117" s="458"/>
      <c r="T117" s="458"/>
      <c r="U117" s="458"/>
      <c r="V117" s="458"/>
      <c r="W117" s="458"/>
      <c r="X117" s="458"/>
      <c r="Y117" s="458"/>
      <c r="Z117" s="458"/>
      <c r="AA117" s="458"/>
      <c r="AB117" s="458"/>
      <c r="AC117" s="458"/>
      <c r="AD117" s="458"/>
      <c r="AE117" s="458"/>
      <c r="AF117" s="458"/>
    </row>
    <row r="118" spans="1:38" ht="13.5" customHeight="1">
      <c r="A118" s="417"/>
      <c r="B118" s="419"/>
      <c r="C118" s="417"/>
      <c r="D118" s="418"/>
      <c r="E118" s="418"/>
      <c r="F118" s="418"/>
      <c r="G118" s="418"/>
      <c r="H118" s="418"/>
      <c r="I118" s="418"/>
      <c r="J118" s="418"/>
      <c r="K118" s="418"/>
      <c r="L118" s="418"/>
      <c r="M118" s="418"/>
      <c r="N118" s="419"/>
      <c r="O118" s="328">
        <f>O112+O96+O62+O49+O36</f>
        <v>26</v>
      </c>
      <c r="P118" s="328"/>
      <c r="Q118" s="338"/>
      <c r="R118" s="339"/>
      <c r="S118" s="328">
        <f>S112+S96+S62+S49+S36</f>
        <v>0</v>
      </c>
      <c r="T118" s="328"/>
      <c r="U118" s="417"/>
      <c r="V118" s="418"/>
      <c r="W118" s="418"/>
      <c r="X118" s="418"/>
      <c r="Y118" s="418"/>
      <c r="Z118" s="418"/>
      <c r="AA118" s="418"/>
      <c r="AB118" s="418"/>
      <c r="AC118" s="418"/>
      <c r="AD118" s="418"/>
      <c r="AE118" s="418"/>
      <c r="AF118" s="419"/>
    </row>
    <row r="119" spans="1:38" ht="13.5" customHeight="1" thickBot="1"/>
    <row r="120" spans="1:38" ht="18.75" customHeight="1">
      <c r="A120" s="462" t="s">
        <v>925</v>
      </c>
      <c r="B120" s="463"/>
      <c r="C120" s="463"/>
      <c r="D120" s="463"/>
      <c r="E120" s="463"/>
      <c r="F120" s="463"/>
      <c r="G120" s="463"/>
      <c r="H120" s="464"/>
    </row>
    <row r="121" spans="1:38" ht="18.75" customHeight="1">
      <c r="A121" s="466" t="s">
        <v>1675</v>
      </c>
      <c r="B121" s="467"/>
      <c r="C121" s="467"/>
      <c r="D121" s="467"/>
      <c r="E121" s="467"/>
      <c r="F121" s="467"/>
      <c r="G121" s="467"/>
      <c r="H121" s="468"/>
    </row>
    <row r="122" spans="1:38" ht="18.75" customHeight="1">
      <c r="A122" s="466" t="s">
        <v>1676</v>
      </c>
      <c r="B122" s="467"/>
      <c r="C122" s="467"/>
      <c r="D122" s="467"/>
      <c r="E122" s="467"/>
      <c r="F122" s="467"/>
      <c r="G122" s="467"/>
      <c r="H122" s="468"/>
    </row>
    <row r="123" spans="1:38" ht="18.75" customHeight="1">
      <c r="A123" s="466" t="s">
        <v>990</v>
      </c>
      <c r="B123" s="467"/>
      <c r="C123" s="467"/>
      <c r="D123" s="467"/>
      <c r="E123" s="467"/>
      <c r="F123" s="467"/>
      <c r="G123" s="467"/>
      <c r="H123" s="468"/>
    </row>
    <row r="124" spans="1:38" ht="18.75" customHeight="1">
      <c r="A124" s="466" t="s">
        <v>991</v>
      </c>
      <c r="B124" s="467"/>
      <c r="C124" s="467"/>
      <c r="D124" s="467"/>
      <c r="E124" s="467"/>
      <c r="F124" s="467"/>
      <c r="G124" s="467"/>
      <c r="H124" s="468"/>
    </row>
    <row r="125" spans="1:38" ht="18.75" customHeight="1">
      <c r="A125" s="466" t="s">
        <v>1677</v>
      </c>
      <c r="B125" s="467"/>
      <c r="C125" s="467"/>
      <c r="D125" s="467"/>
      <c r="E125" s="467"/>
      <c r="F125" s="467"/>
      <c r="G125" s="467"/>
      <c r="H125" s="468"/>
    </row>
    <row r="126" spans="1:38" ht="18.75" customHeight="1">
      <c r="A126" s="466" t="s">
        <v>1679</v>
      </c>
      <c r="B126" s="467"/>
      <c r="C126" s="467"/>
      <c r="D126" s="467"/>
      <c r="E126" s="467"/>
      <c r="F126" s="467"/>
      <c r="G126" s="467"/>
      <c r="H126" s="468"/>
    </row>
    <row r="127" spans="1:38" ht="18.75" customHeight="1">
      <c r="A127" s="466" t="s">
        <v>1680</v>
      </c>
      <c r="B127" s="467"/>
      <c r="C127" s="467"/>
      <c r="D127" s="467"/>
      <c r="E127" s="467"/>
      <c r="F127" s="467"/>
      <c r="G127" s="467"/>
      <c r="H127" s="468"/>
    </row>
    <row r="128" spans="1:38" ht="18.75" customHeight="1" thickBot="1">
      <c r="A128" s="469" t="s">
        <v>1681</v>
      </c>
      <c r="B128" s="470"/>
      <c r="C128" s="470"/>
      <c r="D128" s="470"/>
      <c r="E128" s="470"/>
      <c r="F128" s="470"/>
      <c r="G128" s="470"/>
      <c r="H128" s="471"/>
      <c r="AL128" s="65"/>
    </row>
    <row r="129" spans="38:38" ht="15">
      <c r="AL129" s="67" t="s">
        <v>5</v>
      </c>
    </row>
    <row r="130" spans="38:38" ht="15">
      <c r="AL130" s="67" t="s">
        <v>7</v>
      </c>
    </row>
    <row r="131" spans="38:38" ht="15">
      <c r="AL131" s="67" t="s">
        <v>29</v>
      </c>
    </row>
    <row r="132" spans="38:38">
      <c r="AL132" s="67"/>
    </row>
    <row r="133" spans="38:38" ht="15">
      <c r="AL133" s="67" t="s">
        <v>5</v>
      </c>
    </row>
    <row r="134" spans="38:38" ht="15">
      <c r="AL134" s="67" t="s">
        <v>85</v>
      </c>
    </row>
    <row r="135" spans="38:38" ht="15">
      <c r="AL135" s="67" t="s">
        <v>7</v>
      </c>
    </row>
    <row r="136" spans="38:38" ht="15">
      <c r="AL136" s="67" t="s">
        <v>29</v>
      </c>
    </row>
    <row r="137" spans="38:38">
      <c r="AL137" s="67"/>
    </row>
    <row r="138" spans="38:38">
      <c r="AL138" s="67"/>
    </row>
    <row r="139" spans="38:38">
      <c r="AL139" s="67"/>
    </row>
    <row r="140" spans="38:38">
      <c r="AL140" s="67"/>
    </row>
    <row r="141" spans="38:38">
      <c r="AL141" s="67"/>
    </row>
    <row r="142" spans="38:38">
      <c r="AL142" s="67"/>
    </row>
    <row r="143" spans="38:38">
      <c r="AL143" s="67"/>
    </row>
    <row r="144" spans="38:38">
      <c r="AL144" s="67"/>
    </row>
  </sheetData>
  <sheetProtection algorithmName="SHA-512" hashValue="eY7WLZj0yULHWLbmuJhK3fSJRZ7UnZKF0PQBYpy74IFAxzzzqqXI9f0v1CUhZKcRaOaKGMpbZW0zqM1/sUG+GA==" saltValue="XTBGlXhoYQS20AgbzejpwQ==" spinCount="100000" sheet="1" objects="1" scenarios="1"/>
  <mergeCells count="292">
    <mergeCell ref="A128:H128"/>
    <mergeCell ref="A120:H120"/>
    <mergeCell ref="A121:H121"/>
    <mergeCell ref="A122:H122"/>
    <mergeCell ref="A123:H123"/>
    <mergeCell ref="A124:H124"/>
    <mergeCell ref="A125:H125"/>
    <mergeCell ref="A126:H126"/>
    <mergeCell ref="A127:H127"/>
    <mergeCell ref="B9:H9"/>
    <mergeCell ref="B10:H10"/>
    <mergeCell ref="A23:AF23"/>
    <mergeCell ref="A24:AF24"/>
    <mergeCell ref="B5:H5"/>
    <mergeCell ref="B7:H7"/>
    <mergeCell ref="B8:H8"/>
    <mergeCell ref="A1:AF1"/>
    <mergeCell ref="A2:AF2"/>
    <mergeCell ref="B4:Q4"/>
    <mergeCell ref="T4:AI4"/>
    <mergeCell ref="B11:H11"/>
    <mergeCell ref="L14:M14"/>
    <mergeCell ref="N14:O14"/>
    <mergeCell ref="Q14:X21"/>
    <mergeCell ref="B15:E15"/>
    <mergeCell ref="F15:G15"/>
    <mergeCell ref="H15:I15"/>
    <mergeCell ref="J15:K15"/>
    <mergeCell ref="L15:M15"/>
    <mergeCell ref="N15:O15"/>
    <mergeCell ref="B14:E14"/>
    <mergeCell ref="F14:G14"/>
    <mergeCell ref="H14:I14"/>
    <mergeCell ref="J14:K14"/>
    <mergeCell ref="A25:B26"/>
    <mergeCell ref="C25:N26"/>
    <mergeCell ref="O25:P26"/>
    <mergeCell ref="Q25:R26"/>
    <mergeCell ref="S25:T26"/>
    <mergeCell ref="U25:AC26"/>
    <mergeCell ref="AD25:AF26"/>
    <mergeCell ref="B16:E16"/>
    <mergeCell ref="F16:G16"/>
    <mergeCell ref="H16:I16"/>
    <mergeCell ref="J16:K16"/>
    <mergeCell ref="L16:M16"/>
    <mergeCell ref="N16:O16"/>
    <mergeCell ref="D29:N29"/>
    <mergeCell ref="Q29:R29"/>
    <mergeCell ref="U29:AC29"/>
    <mergeCell ref="D30:N30"/>
    <mergeCell ref="Q30:R30"/>
    <mergeCell ref="U30:AC30"/>
    <mergeCell ref="D33:N33"/>
    <mergeCell ref="Q33:R33"/>
    <mergeCell ref="U33:AC33"/>
    <mergeCell ref="AD34:AF35"/>
    <mergeCell ref="C35:N35"/>
    <mergeCell ref="A34:B35"/>
    <mergeCell ref="C34:N34"/>
    <mergeCell ref="O34:P35"/>
    <mergeCell ref="Q34:R35"/>
    <mergeCell ref="S34:T35"/>
    <mergeCell ref="U34:AC35"/>
    <mergeCell ref="A27:B33"/>
    <mergeCell ref="C27:N27"/>
    <mergeCell ref="O27:P33"/>
    <mergeCell ref="Q27:R27"/>
    <mergeCell ref="S27:T33"/>
    <mergeCell ref="U27:AC27"/>
    <mergeCell ref="AD27:AF33"/>
    <mergeCell ref="D28:N28"/>
    <mergeCell ref="D31:N31"/>
    <mergeCell ref="Q31:R31"/>
    <mergeCell ref="U31:AC31"/>
    <mergeCell ref="D32:N32"/>
    <mergeCell ref="Q32:R32"/>
    <mergeCell ref="U32:AC32"/>
    <mergeCell ref="Q28:R28"/>
    <mergeCell ref="U28:AC28"/>
    <mergeCell ref="A44:AF44"/>
    <mergeCell ref="A45:AF45"/>
    <mergeCell ref="A46:B47"/>
    <mergeCell ref="C46:N47"/>
    <mergeCell ref="O46:P47"/>
    <mergeCell ref="Q46:R47"/>
    <mergeCell ref="S46:T47"/>
    <mergeCell ref="U46:AC47"/>
    <mergeCell ref="AD46:AF47"/>
    <mergeCell ref="A42:AF42"/>
    <mergeCell ref="A41:AF41"/>
    <mergeCell ref="AD36:AF36"/>
    <mergeCell ref="A38:AF38"/>
    <mergeCell ref="A39:AF39"/>
    <mergeCell ref="A36:B36"/>
    <mergeCell ref="C36:N36"/>
    <mergeCell ref="O36:P36"/>
    <mergeCell ref="Q36:R36"/>
    <mergeCell ref="S36:T36"/>
    <mergeCell ref="U36:AC36"/>
    <mergeCell ref="U62:AC62"/>
    <mergeCell ref="AD62:AF62"/>
    <mergeCell ref="A62:B62"/>
    <mergeCell ref="C62:N62"/>
    <mergeCell ref="O62:P62"/>
    <mergeCell ref="S62:T62"/>
    <mergeCell ref="U48:AC48"/>
    <mergeCell ref="Q49:R49"/>
    <mergeCell ref="U49:AC49"/>
    <mergeCell ref="AD48:AF48"/>
    <mergeCell ref="Q78:R78"/>
    <mergeCell ref="U78:AC78"/>
    <mergeCell ref="A64:AF64"/>
    <mergeCell ref="A65:AF65"/>
    <mergeCell ref="A66:B67"/>
    <mergeCell ref="C66:N67"/>
    <mergeCell ref="O66:P67"/>
    <mergeCell ref="Q66:R67"/>
    <mergeCell ref="S66:T67"/>
    <mergeCell ref="U66:AC67"/>
    <mergeCell ref="AD66:AF67"/>
    <mergeCell ref="U71:AC71"/>
    <mergeCell ref="Q71:R71"/>
    <mergeCell ref="C71:N71"/>
    <mergeCell ref="Q76:R76"/>
    <mergeCell ref="A69:B71"/>
    <mergeCell ref="C69:N69"/>
    <mergeCell ref="O69:P71"/>
    <mergeCell ref="Q69:R69"/>
    <mergeCell ref="S69:T71"/>
    <mergeCell ref="U69:AC69"/>
    <mergeCell ref="AD69:AF71"/>
    <mergeCell ref="C70:N70"/>
    <mergeCell ref="Q70:R70"/>
    <mergeCell ref="A106:B107"/>
    <mergeCell ref="C106:N107"/>
    <mergeCell ref="O106:P107"/>
    <mergeCell ref="Q106:R107"/>
    <mergeCell ref="S106:T107"/>
    <mergeCell ref="U106:AC107"/>
    <mergeCell ref="AD106:AF107"/>
    <mergeCell ref="C84:N84"/>
    <mergeCell ref="Q84:R84"/>
    <mergeCell ref="U84:AC84"/>
    <mergeCell ref="AD74:AF84"/>
    <mergeCell ref="U81:AC81"/>
    <mergeCell ref="U82:AC82"/>
    <mergeCell ref="U83:AC83"/>
    <mergeCell ref="U74:AC74"/>
    <mergeCell ref="U75:AC75"/>
    <mergeCell ref="U76:AC76"/>
    <mergeCell ref="U77:AC77"/>
    <mergeCell ref="C79:N79"/>
    <mergeCell ref="Q79:R79"/>
    <mergeCell ref="U79:AC79"/>
    <mergeCell ref="C80:N80"/>
    <mergeCell ref="Q80:R80"/>
    <mergeCell ref="U80:AC80"/>
    <mergeCell ref="U111:AC111"/>
    <mergeCell ref="A114:AF114"/>
    <mergeCell ref="U109:AC109"/>
    <mergeCell ref="D110:N110"/>
    <mergeCell ref="Q110:R110"/>
    <mergeCell ref="U110:AC110"/>
    <mergeCell ref="AD108:AF111"/>
    <mergeCell ref="C108:N108"/>
    <mergeCell ref="O108:P111"/>
    <mergeCell ref="Q108:R108"/>
    <mergeCell ref="S108:T111"/>
    <mergeCell ref="U108:AC108"/>
    <mergeCell ref="D109:N109"/>
    <mergeCell ref="Q109:R109"/>
    <mergeCell ref="B6:H6"/>
    <mergeCell ref="B13:O13"/>
    <mergeCell ref="A117:AF117"/>
    <mergeCell ref="A118:B118"/>
    <mergeCell ref="C118:N118"/>
    <mergeCell ref="O118:P118"/>
    <mergeCell ref="Q118:R118"/>
    <mergeCell ref="S118:T118"/>
    <mergeCell ref="U118:AF118"/>
    <mergeCell ref="AD112:AF112"/>
    <mergeCell ref="A112:B112"/>
    <mergeCell ref="C112:N112"/>
    <mergeCell ref="O112:P112"/>
    <mergeCell ref="Q112:R112"/>
    <mergeCell ref="S112:T112"/>
    <mergeCell ref="U112:AC112"/>
    <mergeCell ref="A108:B111"/>
    <mergeCell ref="A115:AF115"/>
    <mergeCell ref="D111:N111"/>
    <mergeCell ref="Q111:R111"/>
    <mergeCell ref="A49:B49"/>
    <mergeCell ref="C49:N49"/>
    <mergeCell ref="O49:P49"/>
    <mergeCell ref="S49:T49"/>
    <mergeCell ref="A72:AF72"/>
    <mergeCell ref="A73:AF73"/>
    <mergeCell ref="AD49:AF49"/>
    <mergeCell ref="A57:AF57"/>
    <mergeCell ref="A58:AF58"/>
    <mergeCell ref="A59:B60"/>
    <mergeCell ref="C59:N60"/>
    <mergeCell ref="O59:P60"/>
    <mergeCell ref="Q59:R60"/>
    <mergeCell ref="S59:T60"/>
    <mergeCell ref="U59:AC60"/>
    <mergeCell ref="AD59:AF60"/>
    <mergeCell ref="A54:AF54"/>
    <mergeCell ref="A55:AF55"/>
    <mergeCell ref="A51:AF51"/>
    <mergeCell ref="A52:AF52"/>
    <mergeCell ref="A61:B61"/>
    <mergeCell ref="C61:N61"/>
    <mergeCell ref="O61:P61"/>
    <mergeCell ref="S61:T61"/>
    <mergeCell ref="AD61:AF61"/>
    <mergeCell ref="Q61:R61"/>
    <mergeCell ref="U61:AC61"/>
    <mergeCell ref="Q62:R62"/>
    <mergeCell ref="C91:N91"/>
    <mergeCell ref="Q91:R91"/>
    <mergeCell ref="A48:B48"/>
    <mergeCell ref="C48:N48"/>
    <mergeCell ref="O48:P48"/>
    <mergeCell ref="Q48:R48"/>
    <mergeCell ref="S48:T48"/>
    <mergeCell ref="A74:B84"/>
    <mergeCell ref="C74:N74"/>
    <mergeCell ref="O74:P84"/>
    <mergeCell ref="S74:T84"/>
    <mergeCell ref="C75:N75"/>
    <mergeCell ref="C76:N76"/>
    <mergeCell ref="C77:N77"/>
    <mergeCell ref="C78:N78"/>
    <mergeCell ref="C81:N81"/>
    <mergeCell ref="Q81:R81"/>
    <mergeCell ref="C82:N82"/>
    <mergeCell ref="Q82:R82"/>
    <mergeCell ref="C83:N83"/>
    <mergeCell ref="Q83:R83"/>
    <mergeCell ref="Q74:R74"/>
    <mergeCell ref="Q77:R77"/>
    <mergeCell ref="A68:AF68"/>
    <mergeCell ref="U96:AC96"/>
    <mergeCell ref="AD96:AF96"/>
    <mergeCell ref="U70:AC70"/>
    <mergeCell ref="Q75:R75"/>
    <mergeCell ref="A85:AF85"/>
    <mergeCell ref="A86:B95"/>
    <mergeCell ref="C86:N86"/>
    <mergeCell ref="O86:P95"/>
    <mergeCell ref="Q86:R86"/>
    <mergeCell ref="S86:T95"/>
    <mergeCell ref="U86:AC86"/>
    <mergeCell ref="AD86:AF95"/>
    <mergeCell ref="C87:N87"/>
    <mergeCell ref="Q87:R87"/>
    <mergeCell ref="U87:AC87"/>
    <mergeCell ref="C88:N88"/>
    <mergeCell ref="Q88:R88"/>
    <mergeCell ref="U88:AC88"/>
    <mergeCell ref="C89:N89"/>
    <mergeCell ref="Q89:R89"/>
    <mergeCell ref="U89:AC89"/>
    <mergeCell ref="C90:N90"/>
    <mergeCell ref="Q90:R90"/>
    <mergeCell ref="U90:AC90"/>
    <mergeCell ref="U91:AC91"/>
    <mergeCell ref="C92:N92"/>
    <mergeCell ref="A98:AF98"/>
    <mergeCell ref="A99:AF99"/>
    <mergeCell ref="A101:AF101"/>
    <mergeCell ref="A102:AF102"/>
    <mergeCell ref="A104:AF104"/>
    <mergeCell ref="A105:AF105"/>
    <mergeCell ref="Q92:R92"/>
    <mergeCell ref="U92:AC92"/>
    <mergeCell ref="C93:N93"/>
    <mergeCell ref="Q93:R93"/>
    <mergeCell ref="U93:AC93"/>
    <mergeCell ref="C94:N94"/>
    <mergeCell ref="Q94:R94"/>
    <mergeCell ref="U94:AC94"/>
    <mergeCell ref="C95:N95"/>
    <mergeCell ref="Q95:R95"/>
    <mergeCell ref="U95:AC95"/>
    <mergeCell ref="A96:B96"/>
    <mergeCell ref="C96:N96"/>
    <mergeCell ref="O96:P96"/>
    <mergeCell ref="Q96:R96"/>
    <mergeCell ref="S96:T96"/>
  </mergeCells>
  <dataValidations count="2">
    <dataValidation type="list" allowBlank="1" showInputMessage="1" showErrorMessage="1" sqref="F15:O16 Q109:R111" xr:uid="{7BC78A51-C81C-4308-93BB-51260CEB53C5}">
      <formula1>$AL$128:$AL$130</formula1>
    </dataValidation>
    <dataValidation type="list" allowBlank="1" showInputMessage="1" showErrorMessage="1" sqref="Q28:R35 Q48:R48 Q61:R61 Q70:R71 Q75:R84 Q87:R95" xr:uid="{D5171761-643D-4BB6-8878-9CA0488D817C}">
      <formula1>$AL$132:$AL$135</formula1>
    </dataValidation>
  </dataValidations>
  <hyperlinks>
    <hyperlink ref="A121:E121" location="'Smear-Xpert Module'!A1" display="- Smear-Xpert Module" xr:uid="{16483795-FEC4-426B-9160-B492EE00A821}"/>
    <hyperlink ref="A122:E122" location="'Culture Module'!A1" display="- Culture module" xr:uid="{B255F67D-98C5-4007-9C74-A13534335C25}"/>
    <hyperlink ref="A123:E123" location="'DST Module'!A1" display="- DST module" xr:uid="{522F7064-62BB-4F33-AA77-1EB215E194B4}"/>
    <hyperlink ref="A124:E124" location="'Smear-Xpert Module'!A1" display="- Smear-Xpert Module" xr:uid="{E02F863F-65D8-4B23-9D52-11622634D12C}"/>
    <hyperlink ref="A125:E125" location="'Culture Module'!A1" display="- Culture module" xr:uid="{49089D80-6576-4C9B-8F2B-31BC781C3771}"/>
    <hyperlink ref="A126:E126" location="'Smear-Xpert Module'!A1" display="- Smear-Xpert Module" xr:uid="{A7E4CED3-5A4A-42B8-A35D-2F4C88F1CFEA}"/>
    <hyperlink ref="A127:E127" location="'Culture Module'!A1" display="- Culture module" xr:uid="{BC17E1E1-D1F2-4B3B-9173-3B48290B3FB3}"/>
    <hyperlink ref="A128:E128" location="'DST Module'!A1" display="- DST module" xr:uid="{321435DC-91B7-48D6-A265-55E615D236C8}"/>
    <hyperlink ref="A121:H121" location="'General TB Module'!A1" display="- General module" xr:uid="{A9ECF054-A2BD-4E22-8628-0DB62D1CF199}"/>
    <hyperlink ref="A122:H122" location="Smear!A1" display="- Smear module" xr:uid="{E633C569-38A6-4CA4-A9BA-55075DA9952E}"/>
    <hyperlink ref="A123:H123" location="Culture!A1" display="- Culture module" xr:uid="{6E7B01BA-3D3D-4AC8-BE7D-89AF543280FD}"/>
    <hyperlink ref="A124:H124" location="DST!A1" display="- DST module" xr:uid="{732F62E6-010C-4385-850C-EEC39AFFA018}"/>
    <hyperlink ref="A125:H125" location="Xpert!A1" display="- Xpert module" xr:uid="{F5AEAFFD-EC76-4AB9-BFC1-122C52F6F34D}"/>
    <hyperlink ref="A126:H126" location="'LF LAM'!A1" display="- LF-LAM module" xr:uid="{412A9A1E-A307-487E-875C-C1E6D4FD4134}"/>
    <hyperlink ref="A127:H127" location="LPA!A1" display="- LPA module" xr:uid="{6710E60E-5257-4C0B-98DD-48C4C5F90C7B}"/>
    <hyperlink ref="A128:H128" location="Truenat!A1" display="- Truenat module" xr:uid="{68E93609-F648-4C31-B7D9-74849CAEB5A2}"/>
  </hyperlink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DB5C0-E97D-40C9-B594-D76DE73B0F56}">
  <sheetPr>
    <tabColor rgb="FF00B050"/>
  </sheetPr>
  <dimension ref="A1:AL169"/>
  <sheetViews>
    <sheetView showGridLines="0" zoomScaleNormal="100" workbookViewId="0">
      <pane ySplit="2" topLeftCell="A3" activePane="bottomLeft" state="frozen"/>
      <selection pane="bottomLeft" sqref="A1:AF1"/>
    </sheetView>
  </sheetViews>
  <sheetFormatPr baseColWidth="10" defaultColWidth="9.1640625" defaultRowHeight="14"/>
  <cols>
    <col min="1" max="12" width="5.5" style="96" customWidth="1"/>
    <col min="13" max="13" width="5.6640625" style="96" customWidth="1"/>
    <col min="14" max="34" width="5.5" style="96" customWidth="1"/>
    <col min="35" max="37" width="5.5" style="96" hidden="1" customWidth="1"/>
    <col min="38" max="38" width="9.1640625" style="96" hidden="1" customWidth="1"/>
    <col min="39" max="16384" width="9.1640625" style="96"/>
  </cols>
  <sheetData>
    <row r="1" spans="1:35" s="95" customFormat="1" ht="125" customHeight="1">
      <c r="A1" s="498" t="s">
        <v>1735</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row>
    <row r="2" spans="1:35" s="95" customFormat="1" ht="33.75" customHeight="1">
      <c r="A2" s="320" t="s">
        <v>1446</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row>
    <row r="3" spans="1:35" ht="13.5"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row>
    <row r="4" spans="1:35" ht="13.5" customHeight="1">
      <c r="A4" s="67" t="s">
        <v>1447</v>
      </c>
      <c r="B4" s="465" t="s">
        <v>992</v>
      </c>
      <c r="C4" s="465"/>
      <c r="D4" s="465"/>
      <c r="E4" s="465"/>
      <c r="F4" s="465"/>
      <c r="G4" s="465"/>
      <c r="H4" s="465"/>
      <c r="I4" s="465"/>
      <c r="J4" s="465"/>
      <c r="K4" s="465"/>
      <c r="L4" s="465"/>
      <c r="M4" s="465"/>
      <c r="N4" s="465"/>
      <c r="O4" s="465"/>
      <c r="P4" s="465"/>
      <c r="Q4" s="465"/>
      <c r="S4" s="67"/>
      <c r="T4" s="459"/>
      <c r="U4" s="459"/>
      <c r="V4" s="459"/>
      <c r="W4" s="459"/>
      <c r="X4" s="459"/>
      <c r="Y4" s="459"/>
      <c r="Z4" s="459"/>
      <c r="AA4" s="459"/>
      <c r="AB4" s="459"/>
      <c r="AC4" s="459"/>
      <c r="AD4" s="459"/>
      <c r="AE4" s="459"/>
      <c r="AF4" s="459"/>
      <c r="AG4" s="459"/>
      <c r="AH4" s="459"/>
      <c r="AI4" s="459"/>
    </row>
    <row r="5" spans="1:35" s="67" customFormat="1" ht="12.75" customHeight="1">
      <c r="B5" s="506"/>
      <c r="C5" s="506"/>
      <c r="D5" s="506"/>
      <c r="E5" s="506"/>
      <c r="F5" s="506"/>
      <c r="G5" s="506"/>
      <c r="H5" s="506"/>
      <c r="I5" s="626" t="s">
        <v>1448</v>
      </c>
      <c r="J5" s="633"/>
      <c r="K5" s="633"/>
      <c r="L5" s="633"/>
      <c r="M5" s="627"/>
    </row>
    <row r="6" spans="1:35" s="67" customFormat="1" ht="15" customHeight="1">
      <c r="B6" s="603" t="s">
        <v>1449</v>
      </c>
      <c r="C6" s="628"/>
      <c r="D6" s="628"/>
      <c r="E6" s="628"/>
      <c r="F6" s="628"/>
      <c r="G6" s="628"/>
      <c r="H6" s="604"/>
      <c r="I6" s="97" t="s">
        <v>97</v>
      </c>
      <c r="J6" s="97" t="s">
        <v>98</v>
      </c>
      <c r="K6" s="97" t="s">
        <v>99</v>
      </c>
      <c r="L6" s="97" t="s">
        <v>100</v>
      </c>
      <c r="M6" s="73" t="s">
        <v>84</v>
      </c>
    </row>
    <row r="7" spans="1:35" s="67" customFormat="1">
      <c r="B7" s="337" t="s">
        <v>1080</v>
      </c>
      <c r="C7" s="337"/>
      <c r="D7" s="337"/>
      <c r="E7" s="337"/>
      <c r="F7" s="337"/>
      <c r="G7" s="337"/>
      <c r="H7" s="337"/>
      <c r="I7" s="59"/>
      <c r="J7" s="59"/>
      <c r="K7" s="59"/>
      <c r="L7" s="59"/>
      <c r="M7" s="98">
        <f>SUM(I7:L7)</f>
        <v>0</v>
      </c>
    </row>
    <row r="8" spans="1:35" s="67" customFormat="1">
      <c r="B8" s="337" t="s">
        <v>1081</v>
      </c>
      <c r="C8" s="337"/>
      <c r="D8" s="337"/>
      <c r="E8" s="337"/>
      <c r="F8" s="337"/>
      <c r="G8" s="337"/>
      <c r="H8" s="337"/>
      <c r="I8" s="59"/>
      <c r="J8" s="59"/>
      <c r="K8" s="59"/>
      <c r="L8" s="59"/>
      <c r="M8" s="98">
        <f>SUM(I8:L8)</f>
        <v>0</v>
      </c>
    </row>
    <row r="9" spans="1:35" s="67" customFormat="1">
      <c r="B9" s="602" t="s">
        <v>997</v>
      </c>
      <c r="C9" s="602"/>
      <c r="D9" s="602"/>
      <c r="E9" s="602"/>
      <c r="F9" s="602"/>
      <c r="G9" s="602"/>
      <c r="H9" s="602"/>
      <c r="I9" s="99">
        <f>SUM(I7:I8)</f>
        <v>0</v>
      </c>
      <c r="J9" s="99">
        <f t="shared" ref="J9:L9" si="0">SUM(J7:J8)</f>
        <v>0</v>
      </c>
      <c r="K9" s="99">
        <f t="shared" si="0"/>
        <v>0</v>
      </c>
      <c r="L9" s="99">
        <f t="shared" si="0"/>
        <v>0</v>
      </c>
      <c r="M9" s="98">
        <f>SUM(I9:L9)</f>
        <v>0</v>
      </c>
    </row>
    <row r="10" spans="1:35" s="67" customFormat="1" ht="15" customHeight="1">
      <c r="B10" s="603" t="s">
        <v>1450</v>
      </c>
      <c r="C10" s="628"/>
      <c r="D10" s="628"/>
      <c r="E10" s="628"/>
      <c r="F10" s="628"/>
      <c r="G10" s="628"/>
      <c r="H10" s="604"/>
      <c r="I10" s="97" t="s">
        <v>97</v>
      </c>
      <c r="J10" s="97" t="s">
        <v>98</v>
      </c>
      <c r="K10" s="97" t="s">
        <v>99</v>
      </c>
      <c r="L10" s="97" t="s">
        <v>100</v>
      </c>
      <c r="M10" s="73" t="s">
        <v>84</v>
      </c>
    </row>
    <row r="11" spans="1:35" s="67" customFormat="1">
      <c r="B11" s="337" t="s">
        <v>1080</v>
      </c>
      <c r="C11" s="337"/>
      <c r="D11" s="337"/>
      <c r="E11" s="337"/>
      <c r="F11" s="337"/>
      <c r="G11" s="337"/>
      <c r="H11" s="337"/>
      <c r="I11" s="59"/>
      <c r="J11" s="59"/>
      <c r="K11" s="59"/>
      <c r="L11" s="59"/>
      <c r="M11" s="98">
        <f>SUM(I11:L11)</f>
        <v>0</v>
      </c>
    </row>
    <row r="12" spans="1:35" s="67" customFormat="1">
      <c r="B12" s="337" t="s">
        <v>1081</v>
      </c>
      <c r="C12" s="337"/>
      <c r="D12" s="337"/>
      <c r="E12" s="337"/>
      <c r="F12" s="337"/>
      <c r="G12" s="337"/>
      <c r="H12" s="337"/>
      <c r="I12" s="59"/>
      <c r="J12" s="59"/>
      <c r="K12" s="59"/>
      <c r="L12" s="59"/>
      <c r="M12" s="98">
        <f t="shared" ref="M12:M13" si="1">SUM(I12:L12)</f>
        <v>0</v>
      </c>
    </row>
    <row r="13" spans="1:35" s="67" customFormat="1">
      <c r="B13" s="602" t="s">
        <v>997</v>
      </c>
      <c r="C13" s="602"/>
      <c r="D13" s="602"/>
      <c r="E13" s="602"/>
      <c r="F13" s="602"/>
      <c r="G13" s="602"/>
      <c r="H13" s="602"/>
      <c r="I13" s="99">
        <f t="shared" ref="I13:L13" si="2">SUM(I11:I12)</f>
        <v>0</v>
      </c>
      <c r="J13" s="99">
        <f t="shared" si="2"/>
        <v>0</v>
      </c>
      <c r="K13" s="99">
        <f t="shared" si="2"/>
        <v>0</v>
      </c>
      <c r="L13" s="99">
        <f t="shared" si="2"/>
        <v>0</v>
      </c>
      <c r="M13" s="98">
        <f t="shared" si="1"/>
        <v>0</v>
      </c>
    </row>
    <row r="14" spans="1:35" s="67" customFormat="1" ht="15" customHeight="1">
      <c r="B14" s="603" t="s">
        <v>1451</v>
      </c>
      <c r="C14" s="628"/>
      <c r="D14" s="628"/>
      <c r="E14" s="628"/>
      <c r="F14" s="628"/>
      <c r="G14" s="628"/>
      <c r="H14" s="604"/>
      <c r="I14" s="97" t="s">
        <v>97</v>
      </c>
      <c r="J14" s="97" t="s">
        <v>98</v>
      </c>
      <c r="K14" s="97" t="s">
        <v>99</v>
      </c>
      <c r="L14" s="97" t="s">
        <v>100</v>
      </c>
      <c r="M14" s="73" t="s">
        <v>84</v>
      </c>
    </row>
    <row r="15" spans="1:35" s="67" customFormat="1">
      <c r="B15" s="337" t="s">
        <v>1080</v>
      </c>
      <c r="C15" s="337"/>
      <c r="D15" s="337"/>
      <c r="E15" s="337"/>
      <c r="F15" s="337"/>
      <c r="G15" s="337"/>
      <c r="H15" s="337"/>
      <c r="I15" s="59"/>
      <c r="J15" s="59"/>
      <c r="K15" s="59"/>
      <c r="L15" s="59"/>
      <c r="M15" s="98">
        <f>SUM(I15:L15)</f>
        <v>0</v>
      </c>
    </row>
    <row r="16" spans="1:35" s="67" customFormat="1">
      <c r="B16" s="337" t="s">
        <v>1081</v>
      </c>
      <c r="C16" s="337"/>
      <c r="D16" s="337"/>
      <c r="E16" s="337"/>
      <c r="F16" s="337"/>
      <c r="G16" s="337"/>
      <c r="H16" s="337"/>
      <c r="I16" s="59"/>
      <c r="J16" s="59"/>
      <c r="K16" s="59"/>
      <c r="L16" s="59"/>
      <c r="M16" s="98">
        <f t="shared" ref="M16:M25" si="3">SUM(I16:L16)</f>
        <v>0</v>
      </c>
    </row>
    <row r="17" spans="1:35" s="67" customFormat="1">
      <c r="B17" s="602" t="s">
        <v>997</v>
      </c>
      <c r="C17" s="602"/>
      <c r="D17" s="602"/>
      <c r="E17" s="602"/>
      <c r="F17" s="602"/>
      <c r="G17" s="602"/>
      <c r="H17" s="602"/>
      <c r="I17" s="99">
        <f t="shared" ref="I17:L17" si="4">SUM(I15:I16)</f>
        <v>0</v>
      </c>
      <c r="J17" s="99">
        <f t="shared" si="4"/>
        <v>0</v>
      </c>
      <c r="K17" s="99">
        <f t="shared" si="4"/>
        <v>0</v>
      </c>
      <c r="L17" s="99">
        <f t="shared" si="4"/>
        <v>0</v>
      </c>
      <c r="M17" s="98">
        <f t="shared" si="3"/>
        <v>0</v>
      </c>
    </row>
    <row r="18" spans="1:35" s="67" customFormat="1" ht="15" customHeight="1">
      <c r="B18" s="603" t="s">
        <v>1452</v>
      </c>
      <c r="C18" s="628"/>
      <c r="D18" s="628"/>
      <c r="E18" s="628"/>
      <c r="F18" s="628"/>
      <c r="G18" s="628"/>
      <c r="H18" s="604"/>
      <c r="I18" s="97" t="s">
        <v>97</v>
      </c>
      <c r="J18" s="97" t="s">
        <v>98</v>
      </c>
      <c r="K18" s="97" t="s">
        <v>99</v>
      </c>
      <c r="L18" s="97" t="s">
        <v>100</v>
      </c>
      <c r="M18" s="73" t="s">
        <v>84</v>
      </c>
    </row>
    <row r="19" spans="1:35" s="67" customFormat="1">
      <c r="B19" s="337" t="s">
        <v>1080</v>
      </c>
      <c r="C19" s="337"/>
      <c r="D19" s="337"/>
      <c r="E19" s="337"/>
      <c r="F19" s="337"/>
      <c r="G19" s="337"/>
      <c r="H19" s="337"/>
      <c r="I19" s="59"/>
      <c r="J19" s="59"/>
      <c r="K19" s="59"/>
      <c r="L19" s="59"/>
      <c r="M19" s="98">
        <f t="shared" si="3"/>
        <v>0</v>
      </c>
    </row>
    <row r="20" spans="1:35" s="67" customFormat="1">
      <c r="B20" s="337" t="s">
        <v>1081</v>
      </c>
      <c r="C20" s="337"/>
      <c r="D20" s="337"/>
      <c r="E20" s="337"/>
      <c r="F20" s="337"/>
      <c r="G20" s="337"/>
      <c r="H20" s="337"/>
      <c r="I20" s="59"/>
      <c r="J20" s="59"/>
      <c r="K20" s="59"/>
      <c r="L20" s="59"/>
      <c r="M20" s="98">
        <f t="shared" si="3"/>
        <v>0</v>
      </c>
    </row>
    <row r="21" spans="1:35" s="67" customFormat="1">
      <c r="B21" s="602" t="s">
        <v>997</v>
      </c>
      <c r="C21" s="602"/>
      <c r="D21" s="602"/>
      <c r="E21" s="602"/>
      <c r="F21" s="602"/>
      <c r="G21" s="602"/>
      <c r="H21" s="602"/>
      <c r="I21" s="99">
        <f t="shared" ref="I21:L21" si="5">SUM(I19:I20)</f>
        <v>0</v>
      </c>
      <c r="J21" s="99">
        <f t="shared" si="5"/>
        <v>0</v>
      </c>
      <c r="K21" s="99">
        <f t="shared" si="5"/>
        <v>0</v>
      </c>
      <c r="L21" s="99">
        <f t="shared" si="5"/>
        <v>0</v>
      </c>
      <c r="M21" s="98">
        <f t="shared" si="3"/>
        <v>0</v>
      </c>
    </row>
    <row r="22" spans="1:35" s="67" customFormat="1" ht="15" customHeight="1">
      <c r="B22" s="603" t="s">
        <v>1453</v>
      </c>
      <c r="C22" s="628"/>
      <c r="D22" s="628"/>
      <c r="E22" s="628"/>
      <c r="F22" s="628"/>
      <c r="G22" s="628"/>
      <c r="H22" s="604"/>
      <c r="I22" s="97" t="s">
        <v>97</v>
      </c>
      <c r="J22" s="97" t="s">
        <v>98</v>
      </c>
      <c r="K22" s="97" t="s">
        <v>99</v>
      </c>
      <c r="L22" s="97" t="s">
        <v>100</v>
      </c>
      <c r="M22" s="73" t="s">
        <v>84</v>
      </c>
    </row>
    <row r="23" spans="1:35" s="67" customFormat="1">
      <c r="B23" s="337" t="s">
        <v>1080</v>
      </c>
      <c r="C23" s="337"/>
      <c r="D23" s="337"/>
      <c r="E23" s="337"/>
      <c r="F23" s="337"/>
      <c r="G23" s="337"/>
      <c r="H23" s="337"/>
      <c r="I23" s="59"/>
      <c r="J23" s="59"/>
      <c r="K23" s="59"/>
      <c r="L23" s="59"/>
      <c r="M23" s="98">
        <f t="shared" si="3"/>
        <v>0</v>
      </c>
    </row>
    <row r="24" spans="1:35" s="67" customFormat="1">
      <c r="B24" s="337" t="s">
        <v>1081</v>
      </c>
      <c r="C24" s="337"/>
      <c r="D24" s="337"/>
      <c r="E24" s="337"/>
      <c r="F24" s="337"/>
      <c r="G24" s="337"/>
      <c r="H24" s="337"/>
      <c r="I24" s="59"/>
      <c r="J24" s="59"/>
      <c r="K24" s="59"/>
      <c r="L24" s="59"/>
      <c r="M24" s="98">
        <f>SUM(I24:L24)</f>
        <v>0</v>
      </c>
    </row>
    <row r="25" spans="1:35" s="67" customFormat="1">
      <c r="B25" s="602" t="s">
        <v>997</v>
      </c>
      <c r="C25" s="602"/>
      <c r="D25" s="602"/>
      <c r="E25" s="602"/>
      <c r="F25" s="602"/>
      <c r="G25" s="602"/>
      <c r="H25" s="602"/>
      <c r="I25" s="99">
        <f t="shared" ref="I25:K25" si="6">SUM(I23:I24)</f>
        <v>0</v>
      </c>
      <c r="J25" s="99">
        <f t="shared" si="6"/>
        <v>0</v>
      </c>
      <c r="K25" s="99">
        <f t="shared" si="6"/>
        <v>0</v>
      </c>
      <c r="L25" s="99">
        <f>SUM(L23:L24)</f>
        <v>0</v>
      </c>
      <c r="M25" s="98">
        <f t="shared" si="3"/>
        <v>0</v>
      </c>
    </row>
    <row r="26" spans="1:35" s="67" customFormat="1">
      <c r="B26" s="356" t="s">
        <v>999</v>
      </c>
      <c r="C26" s="356"/>
      <c r="D26" s="356"/>
      <c r="E26" s="356"/>
      <c r="F26" s="356"/>
      <c r="G26" s="356"/>
      <c r="H26" s="356"/>
    </row>
    <row r="27" spans="1:35" s="67" customFormat="1"/>
    <row r="28" spans="1:35" ht="13.5" customHeight="1">
      <c r="A28" s="67" t="s">
        <v>1455</v>
      </c>
      <c r="B28" s="465" t="s">
        <v>992</v>
      </c>
      <c r="C28" s="465"/>
      <c r="D28" s="465"/>
      <c r="E28" s="465"/>
      <c r="F28" s="465"/>
      <c r="G28" s="465"/>
      <c r="H28" s="465"/>
      <c r="I28" s="465"/>
      <c r="J28" s="465"/>
      <c r="K28" s="465"/>
      <c r="L28" s="465"/>
      <c r="M28" s="465"/>
      <c r="N28" s="465"/>
      <c r="O28" s="465"/>
      <c r="P28" s="465"/>
      <c r="Q28" s="465"/>
      <c r="S28" s="67"/>
      <c r="T28" s="459"/>
      <c r="U28" s="459"/>
      <c r="V28" s="459"/>
      <c r="W28" s="459"/>
      <c r="X28" s="459"/>
      <c r="Y28" s="459"/>
      <c r="Z28" s="459"/>
      <c r="AA28" s="459"/>
      <c r="AB28" s="459"/>
      <c r="AC28" s="459"/>
      <c r="AD28" s="459"/>
      <c r="AE28" s="459"/>
      <c r="AF28" s="459"/>
      <c r="AG28" s="459"/>
      <c r="AH28" s="459"/>
      <c r="AI28" s="459"/>
    </row>
    <row r="29" spans="1:35" s="67" customFormat="1" ht="12.75" customHeight="1">
      <c r="B29" s="506"/>
      <c r="C29" s="506"/>
      <c r="D29" s="506"/>
      <c r="E29" s="506"/>
      <c r="F29" s="506"/>
      <c r="G29" s="506"/>
      <c r="H29" s="506"/>
      <c r="I29" s="626" t="s">
        <v>1454</v>
      </c>
      <c r="J29" s="633"/>
      <c r="K29" s="633"/>
      <c r="L29" s="633"/>
      <c r="M29" s="627"/>
    </row>
    <row r="30" spans="1:35" s="67" customFormat="1" ht="15" customHeight="1">
      <c r="B30" s="603"/>
      <c r="C30" s="628"/>
      <c r="D30" s="628"/>
      <c r="E30" s="628"/>
      <c r="F30" s="628"/>
      <c r="G30" s="628"/>
      <c r="H30" s="604"/>
      <c r="I30" s="97" t="s">
        <v>97</v>
      </c>
      <c r="J30" s="97" t="s">
        <v>98</v>
      </c>
      <c r="K30" s="97" t="s">
        <v>99</v>
      </c>
      <c r="L30" s="97" t="s">
        <v>100</v>
      </c>
      <c r="M30" s="73" t="s">
        <v>84</v>
      </c>
    </row>
    <row r="31" spans="1:35" s="67" customFormat="1">
      <c r="B31" s="337" t="s">
        <v>1456</v>
      </c>
      <c r="C31" s="337"/>
      <c r="D31" s="337"/>
      <c r="E31" s="337"/>
      <c r="F31" s="337"/>
      <c r="G31" s="337"/>
      <c r="H31" s="337"/>
      <c r="I31" s="59"/>
      <c r="J31" s="59"/>
      <c r="K31" s="59"/>
      <c r="L31" s="59"/>
      <c r="M31" s="98">
        <f>SUM(I31:L31)</f>
        <v>0</v>
      </c>
    </row>
    <row r="32" spans="1:35" s="67" customFormat="1">
      <c r="B32" s="356" t="s">
        <v>1377</v>
      </c>
      <c r="C32" s="356"/>
      <c r="D32" s="356"/>
      <c r="E32" s="356"/>
      <c r="F32" s="356"/>
      <c r="G32" s="356"/>
      <c r="H32" s="356"/>
    </row>
    <row r="33" spans="1:32" s="67" customFormat="1"/>
    <row r="34" spans="1:32" s="67" customFormat="1" ht="27" customHeight="1">
      <c r="A34" s="67" t="s">
        <v>1457</v>
      </c>
      <c r="B34" s="430" t="s">
        <v>942</v>
      </c>
      <c r="C34" s="430"/>
      <c r="D34" s="430"/>
      <c r="E34" s="430"/>
      <c r="F34" s="430"/>
      <c r="G34" s="430"/>
      <c r="H34" s="430"/>
      <c r="I34" s="430"/>
      <c r="J34" s="430"/>
      <c r="K34" s="430"/>
      <c r="L34" s="430"/>
      <c r="M34" s="430"/>
      <c r="N34" s="430"/>
      <c r="O34" s="430"/>
    </row>
    <row r="35" spans="1:32" s="67" customFormat="1" ht="13.5" customHeight="1">
      <c r="B35" s="603"/>
      <c r="C35" s="628"/>
      <c r="D35" s="628"/>
      <c r="E35" s="604"/>
      <c r="F35" s="626" t="s">
        <v>933</v>
      </c>
      <c r="G35" s="627"/>
      <c r="H35" s="601" t="s">
        <v>24</v>
      </c>
      <c r="I35" s="601"/>
      <c r="J35" s="601" t="s">
        <v>25</v>
      </c>
      <c r="K35" s="601"/>
      <c r="L35" s="601" t="s">
        <v>26</v>
      </c>
      <c r="M35" s="601"/>
      <c r="N35" s="601" t="s">
        <v>27</v>
      </c>
      <c r="O35" s="601"/>
      <c r="P35" s="67" t="s">
        <v>28</v>
      </c>
      <c r="Q35" s="395" t="s">
        <v>934</v>
      </c>
      <c r="R35" s="395"/>
      <c r="S35" s="395"/>
      <c r="T35" s="395"/>
      <c r="U35" s="395"/>
      <c r="V35" s="395"/>
      <c r="W35" s="395"/>
      <c r="X35" s="395"/>
    </row>
    <row r="36" spans="1:32" s="67" customFormat="1" ht="13.5" customHeight="1">
      <c r="B36" s="340" t="s">
        <v>1458</v>
      </c>
      <c r="C36" s="341"/>
      <c r="D36" s="341"/>
      <c r="E36" s="342"/>
      <c r="F36" s="609"/>
      <c r="G36" s="609"/>
      <c r="H36" s="609"/>
      <c r="I36" s="609"/>
      <c r="J36" s="609"/>
      <c r="K36" s="609"/>
      <c r="L36" s="609"/>
      <c r="M36" s="609"/>
      <c r="N36" s="609"/>
      <c r="O36" s="609"/>
      <c r="Q36" s="395"/>
      <c r="R36" s="395"/>
      <c r="S36" s="395"/>
      <c r="T36" s="395"/>
      <c r="U36" s="395"/>
      <c r="V36" s="395"/>
      <c r="W36" s="395"/>
      <c r="X36" s="395"/>
    </row>
    <row r="37" spans="1:32" s="67" customFormat="1" ht="13.5" customHeight="1">
      <c r="B37" s="340" t="s">
        <v>1459</v>
      </c>
      <c r="C37" s="341"/>
      <c r="D37" s="341"/>
      <c r="E37" s="342"/>
      <c r="F37" s="609"/>
      <c r="G37" s="609"/>
      <c r="H37" s="609"/>
      <c r="I37" s="609"/>
      <c r="J37" s="609"/>
      <c r="K37" s="609"/>
      <c r="L37" s="609"/>
      <c r="M37" s="609"/>
      <c r="N37" s="609"/>
      <c r="O37" s="609"/>
      <c r="Q37" s="395"/>
      <c r="R37" s="395"/>
      <c r="S37" s="395"/>
      <c r="T37" s="395"/>
      <c r="U37" s="395"/>
      <c r="V37" s="395"/>
      <c r="W37" s="395"/>
      <c r="X37" s="395"/>
    </row>
    <row r="38" spans="1:32" s="67" customFormat="1" ht="13.5" customHeight="1">
      <c r="Q38" s="395"/>
      <c r="R38" s="395"/>
      <c r="S38" s="395"/>
      <c r="T38" s="395"/>
      <c r="U38" s="395"/>
      <c r="V38" s="395"/>
      <c r="W38" s="395"/>
      <c r="X38" s="395"/>
    </row>
    <row r="39" spans="1:32" s="67" customFormat="1" ht="13.5" customHeight="1">
      <c r="Q39" s="395"/>
      <c r="R39" s="395"/>
      <c r="S39" s="395"/>
      <c r="T39" s="395"/>
      <c r="U39" s="395"/>
      <c r="V39" s="395"/>
      <c r="W39" s="395"/>
      <c r="X39" s="395"/>
    </row>
    <row r="40" spans="1:32" s="67" customFormat="1" ht="13.5" customHeight="1">
      <c r="Q40" s="395"/>
      <c r="R40" s="395"/>
      <c r="S40" s="395"/>
      <c r="T40" s="395"/>
      <c r="U40" s="395"/>
      <c r="V40" s="395"/>
      <c r="W40" s="395"/>
      <c r="X40" s="395"/>
    </row>
    <row r="41" spans="1:32" s="67" customFormat="1" ht="13.5" customHeight="1">
      <c r="Q41" s="395"/>
      <c r="R41" s="395"/>
      <c r="S41" s="395"/>
      <c r="T41" s="395"/>
      <c r="U41" s="395"/>
      <c r="V41" s="395"/>
      <c r="W41" s="395"/>
      <c r="X41" s="395"/>
    </row>
    <row r="42" spans="1:32" s="67" customFormat="1" ht="13.5" customHeight="1">
      <c r="Q42" s="395"/>
      <c r="R42" s="395"/>
      <c r="S42" s="395"/>
      <c r="T42" s="395"/>
      <c r="U42" s="395"/>
      <c r="V42" s="395"/>
      <c r="W42" s="395"/>
      <c r="X42" s="395"/>
    </row>
    <row r="43" spans="1:32" s="67" customFormat="1" ht="13.5" customHeight="1">
      <c r="Q43" s="75"/>
      <c r="R43" s="75"/>
      <c r="S43" s="75"/>
      <c r="T43" s="75"/>
      <c r="U43" s="75"/>
      <c r="V43" s="75"/>
      <c r="W43" s="75"/>
      <c r="X43" s="75"/>
    </row>
    <row r="44" spans="1:32" ht="13.5" customHeight="1">
      <c r="A44" s="396" t="s">
        <v>37</v>
      </c>
      <c r="B44" s="397"/>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8"/>
    </row>
    <row r="45" spans="1:32" ht="13.5" customHeight="1">
      <c r="A45" s="392" t="s">
        <v>1176</v>
      </c>
      <c r="B45" s="393"/>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4"/>
    </row>
    <row r="46" spans="1:32" s="100" customFormat="1" ht="13.5" customHeight="1">
      <c r="A46" s="328" t="s">
        <v>39</v>
      </c>
      <c r="B46" s="328"/>
      <c r="C46" s="399" t="s">
        <v>40</v>
      </c>
      <c r="D46" s="399"/>
      <c r="E46" s="399"/>
      <c r="F46" s="399"/>
      <c r="G46" s="399"/>
      <c r="H46" s="399"/>
      <c r="I46" s="399"/>
      <c r="J46" s="399"/>
      <c r="K46" s="399"/>
      <c r="L46" s="399"/>
      <c r="M46" s="399"/>
      <c r="N46" s="399"/>
      <c r="O46" s="328" t="s">
        <v>41</v>
      </c>
      <c r="P46" s="328"/>
      <c r="Q46" s="328" t="s">
        <v>42</v>
      </c>
      <c r="R46" s="328"/>
      <c r="S46" s="328" t="s">
        <v>43</v>
      </c>
      <c r="T46" s="328"/>
      <c r="U46" s="399" t="s">
        <v>44</v>
      </c>
      <c r="V46" s="399"/>
      <c r="W46" s="399"/>
      <c r="X46" s="399"/>
      <c r="Y46" s="399"/>
      <c r="Z46" s="399"/>
      <c r="AA46" s="399"/>
      <c r="AB46" s="399"/>
      <c r="AC46" s="399"/>
      <c r="AD46" s="328" t="s">
        <v>45</v>
      </c>
      <c r="AE46" s="328"/>
      <c r="AF46" s="328"/>
    </row>
    <row r="47" spans="1:32" ht="13.5" customHeight="1">
      <c r="A47" s="328"/>
      <c r="B47" s="328"/>
      <c r="C47" s="448"/>
      <c r="D47" s="448"/>
      <c r="E47" s="448"/>
      <c r="F47" s="448"/>
      <c r="G47" s="448"/>
      <c r="H47" s="448"/>
      <c r="I47" s="448"/>
      <c r="J47" s="448"/>
      <c r="K47" s="448"/>
      <c r="L47" s="448"/>
      <c r="M47" s="448"/>
      <c r="N47" s="448"/>
      <c r="O47" s="449"/>
      <c r="P47" s="449"/>
      <c r="Q47" s="328"/>
      <c r="R47" s="328"/>
      <c r="S47" s="328"/>
      <c r="T47" s="328"/>
      <c r="U47" s="399"/>
      <c r="V47" s="399"/>
      <c r="W47" s="399"/>
      <c r="X47" s="399"/>
      <c r="Y47" s="399"/>
      <c r="Z47" s="399"/>
      <c r="AA47" s="399"/>
      <c r="AB47" s="399"/>
      <c r="AC47" s="399"/>
      <c r="AD47" s="328"/>
      <c r="AE47" s="328"/>
      <c r="AF47" s="328"/>
    </row>
    <row r="48" spans="1:32" ht="40.5" customHeight="1">
      <c r="A48" s="353" t="s">
        <v>1465</v>
      </c>
      <c r="B48" s="354"/>
      <c r="C48" s="496" t="s">
        <v>101</v>
      </c>
      <c r="D48" s="497"/>
      <c r="E48" s="497"/>
      <c r="F48" s="497"/>
      <c r="G48" s="497"/>
      <c r="H48" s="497"/>
      <c r="I48" s="497"/>
      <c r="J48" s="497"/>
      <c r="K48" s="497"/>
      <c r="L48" s="497"/>
      <c r="M48" s="497"/>
      <c r="N48" s="497"/>
      <c r="O48" s="363">
        <f>IF(Q48="N/A",0,IF(Q48="Answer all sub questions",3,IF(Q48="Yes",3,IF(Q48="Partial",3,IF(Q48="No",3,IF(Q48="",3))))))</f>
        <v>3</v>
      </c>
      <c r="P48" s="344"/>
      <c r="Q48" s="339" t="str">
        <f>IF(AJ53&gt;6,"Answer all sub questions",IF(AJ53=(5*1.001),"N/A",IF(AJ53&gt;=5,"Yes",IF(AJ53=4.004,"No",IF(AJ53=3.003,"No",IF(AJ53=2.002,"No",IF(AJ53=1.001,"No",IF(AJ53=0,"No",IF(AJ53&gt;=0.5,"Partial",IF(AJ53&lt;=4.5,"Partial"))))))))))</f>
        <v>Answer all sub questions</v>
      </c>
      <c r="R48" s="328"/>
      <c r="S48" s="363">
        <f>IF(Q48="N/A",O48,IF(Q48="Answer all sub questions",0,IF(Q48="Yes",O48,IF(Q48="Partial",1,IF(Q48="No",0,IF(Q48="",0))))))</f>
        <v>0</v>
      </c>
      <c r="T48" s="344"/>
      <c r="U48" s="484"/>
      <c r="V48" s="481"/>
      <c r="W48" s="481"/>
      <c r="X48" s="481"/>
      <c r="Y48" s="481"/>
      <c r="Z48" s="481"/>
      <c r="AA48" s="481"/>
      <c r="AB48" s="481"/>
      <c r="AC48" s="485"/>
      <c r="AD48" s="403" t="s">
        <v>46</v>
      </c>
      <c r="AE48" s="404"/>
      <c r="AF48" s="405"/>
    </row>
    <row r="49" spans="1:36">
      <c r="A49" s="355"/>
      <c r="B49" s="356"/>
      <c r="C49" s="101"/>
      <c r="D49" s="356" t="s">
        <v>1460</v>
      </c>
      <c r="E49" s="356"/>
      <c r="F49" s="356"/>
      <c r="G49" s="356"/>
      <c r="H49" s="356"/>
      <c r="I49" s="356"/>
      <c r="J49" s="356"/>
      <c r="K49" s="356"/>
      <c r="L49" s="356"/>
      <c r="M49" s="356"/>
      <c r="N49" s="356"/>
      <c r="O49" s="364"/>
      <c r="P49" s="360"/>
      <c r="Q49" s="327"/>
      <c r="R49" s="416"/>
      <c r="S49" s="364"/>
      <c r="T49" s="360"/>
      <c r="U49" s="484"/>
      <c r="V49" s="481"/>
      <c r="W49" s="481"/>
      <c r="X49" s="481"/>
      <c r="Y49" s="481"/>
      <c r="Z49" s="481"/>
      <c r="AA49" s="481"/>
      <c r="AB49" s="481"/>
      <c r="AC49" s="485"/>
      <c r="AD49" s="406"/>
      <c r="AE49" s="407"/>
      <c r="AF49" s="408"/>
      <c r="AI49" s="96">
        <f t="shared" ref="AI49:AI53" si="7">IF(Q49="",100,IF(Q49="Yes",1,IF(Q49="No",0,IF(Q49="Partial",0.5,IF(Q49="N/A",1.001)))))</f>
        <v>100</v>
      </c>
    </row>
    <row r="50" spans="1:36">
      <c r="A50" s="355"/>
      <c r="B50" s="356"/>
      <c r="C50" s="102"/>
      <c r="D50" s="341" t="s">
        <v>1461</v>
      </c>
      <c r="E50" s="341"/>
      <c r="F50" s="341"/>
      <c r="G50" s="341"/>
      <c r="H50" s="341"/>
      <c r="I50" s="341"/>
      <c r="J50" s="341"/>
      <c r="K50" s="341"/>
      <c r="L50" s="341"/>
      <c r="M50" s="341"/>
      <c r="N50" s="341"/>
      <c r="O50" s="364"/>
      <c r="P50" s="360"/>
      <c r="Q50" s="327"/>
      <c r="R50" s="416"/>
      <c r="S50" s="364"/>
      <c r="T50" s="360"/>
      <c r="U50" s="484"/>
      <c r="V50" s="481"/>
      <c r="W50" s="481"/>
      <c r="X50" s="481"/>
      <c r="Y50" s="481"/>
      <c r="Z50" s="481"/>
      <c r="AA50" s="481"/>
      <c r="AB50" s="481"/>
      <c r="AC50" s="485"/>
      <c r="AD50" s="406"/>
      <c r="AE50" s="407"/>
      <c r="AF50" s="408"/>
      <c r="AI50" s="96">
        <f t="shared" si="7"/>
        <v>100</v>
      </c>
    </row>
    <row r="51" spans="1:36">
      <c r="A51" s="355"/>
      <c r="B51" s="356"/>
      <c r="C51" s="101"/>
      <c r="D51" s="356" t="s">
        <v>1462</v>
      </c>
      <c r="E51" s="356"/>
      <c r="F51" s="356"/>
      <c r="G51" s="356"/>
      <c r="H51" s="356"/>
      <c r="I51" s="356"/>
      <c r="J51" s="356"/>
      <c r="K51" s="356"/>
      <c r="L51" s="356"/>
      <c r="M51" s="356"/>
      <c r="N51" s="356"/>
      <c r="O51" s="364"/>
      <c r="P51" s="360"/>
      <c r="Q51" s="327"/>
      <c r="R51" s="416"/>
      <c r="S51" s="364"/>
      <c r="T51" s="360"/>
      <c r="U51" s="484"/>
      <c r="V51" s="481"/>
      <c r="W51" s="481"/>
      <c r="X51" s="481"/>
      <c r="Y51" s="481"/>
      <c r="Z51" s="481"/>
      <c r="AA51" s="481"/>
      <c r="AB51" s="481"/>
      <c r="AC51" s="485"/>
      <c r="AD51" s="406"/>
      <c r="AE51" s="407"/>
      <c r="AF51" s="408"/>
      <c r="AI51" s="96">
        <f t="shared" si="7"/>
        <v>100</v>
      </c>
    </row>
    <row r="52" spans="1:36">
      <c r="A52" s="355"/>
      <c r="B52" s="356"/>
      <c r="C52" s="102"/>
      <c r="D52" s="341" t="s">
        <v>1463</v>
      </c>
      <c r="E52" s="341"/>
      <c r="F52" s="341"/>
      <c r="G52" s="341"/>
      <c r="H52" s="341"/>
      <c r="I52" s="341"/>
      <c r="J52" s="341"/>
      <c r="K52" s="341"/>
      <c r="L52" s="341"/>
      <c r="M52" s="341"/>
      <c r="N52" s="341"/>
      <c r="O52" s="364"/>
      <c r="P52" s="360"/>
      <c r="Q52" s="327"/>
      <c r="R52" s="416"/>
      <c r="S52" s="364"/>
      <c r="T52" s="360"/>
      <c r="U52" s="484"/>
      <c r="V52" s="481"/>
      <c r="W52" s="481"/>
      <c r="X52" s="481"/>
      <c r="Y52" s="481"/>
      <c r="Z52" s="481"/>
      <c r="AA52" s="481"/>
      <c r="AB52" s="481"/>
      <c r="AC52" s="485"/>
      <c r="AD52" s="406"/>
      <c r="AE52" s="407"/>
      <c r="AF52" s="408"/>
      <c r="AI52" s="96">
        <f t="shared" si="7"/>
        <v>100</v>
      </c>
    </row>
    <row r="53" spans="1:36">
      <c r="A53" s="355"/>
      <c r="B53" s="356"/>
      <c r="C53" s="102"/>
      <c r="D53" s="341" t="s">
        <v>1464</v>
      </c>
      <c r="E53" s="341"/>
      <c r="F53" s="341"/>
      <c r="G53" s="341"/>
      <c r="H53" s="341"/>
      <c r="I53" s="341"/>
      <c r="J53" s="341"/>
      <c r="K53" s="341"/>
      <c r="L53" s="341"/>
      <c r="M53" s="341"/>
      <c r="N53" s="341"/>
      <c r="O53" s="365"/>
      <c r="P53" s="362"/>
      <c r="Q53" s="327"/>
      <c r="R53" s="416"/>
      <c r="S53" s="364"/>
      <c r="T53" s="360"/>
      <c r="U53" s="484"/>
      <c r="V53" s="481"/>
      <c r="W53" s="481"/>
      <c r="X53" s="481"/>
      <c r="Y53" s="481"/>
      <c r="Z53" s="481"/>
      <c r="AA53" s="481"/>
      <c r="AB53" s="481"/>
      <c r="AC53" s="485"/>
      <c r="AD53" s="406"/>
      <c r="AE53" s="407"/>
      <c r="AF53" s="408"/>
      <c r="AI53" s="96">
        <f t="shared" si="7"/>
        <v>100</v>
      </c>
      <c r="AJ53" s="96">
        <f>SUM(AI49:AI53)</f>
        <v>500</v>
      </c>
    </row>
    <row r="54" spans="1:36">
      <c r="A54" s="353" t="s">
        <v>1466</v>
      </c>
      <c r="B54" s="385"/>
      <c r="C54" s="355" t="s">
        <v>1467</v>
      </c>
      <c r="D54" s="356"/>
      <c r="E54" s="356"/>
      <c r="F54" s="356"/>
      <c r="G54" s="356"/>
      <c r="H54" s="356"/>
      <c r="I54" s="356"/>
      <c r="J54" s="356"/>
      <c r="K54" s="356"/>
      <c r="L54" s="356"/>
      <c r="M54" s="356"/>
      <c r="N54" s="400"/>
      <c r="O54" s="364">
        <f>IF(Q54="N/A",0,IF(Q54="Yes",2,IF(Q54="Partial",2,IF(Q54="No",2,IF(Q54="",2)))))</f>
        <v>2</v>
      </c>
      <c r="P54" s="360"/>
      <c r="Q54" s="499"/>
      <c r="R54" s="500"/>
      <c r="S54" s="363">
        <f>IF(Q54="N/A",O54,IF(Q54="Yes",O54,IF(Q54="Partial",1,IF(Q54="No",0,IF(Q54="",0)))))</f>
        <v>0</v>
      </c>
      <c r="T54" s="344"/>
      <c r="U54" s="487"/>
      <c r="V54" s="488"/>
      <c r="W54" s="488"/>
      <c r="X54" s="488"/>
      <c r="Y54" s="488"/>
      <c r="Z54" s="488"/>
      <c r="AA54" s="488"/>
      <c r="AB54" s="488"/>
      <c r="AC54" s="489"/>
      <c r="AD54" s="472" t="s">
        <v>46</v>
      </c>
      <c r="AE54" s="473"/>
      <c r="AF54" s="474"/>
    </row>
    <row r="55" spans="1:36" ht="27" customHeight="1">
      <c r="A55" s="357"/>
      <c r="B55" s="409"/>
      <c r="C55" s="493" t="s">
        <v>102</v>
      </c>
      <c r="D55" s="494"/>
      <c r="E55" s="494"/>
      <c r="F55" s="494"/>
      <c r="G55" s="494"/>
      <c r="H55" s="494"/>
      <c r="I55" s="494"/>
      <c r="J55" s="494"/>
      <c r="K55" s="494"/>
      <c r="L55" s="494"/>
      <c r="M55" s="494"/>
      <c r="N55" s="495"/>
      <c r="O55" s="365"/>
      <c r="P55" s="362"/>
      <c r="Q55" s="501"/>
      <c r="R55" s="502"/>
      <c r="S55" s="365"/>
      <c r="T55" s="362"/>
      <c r="U55" s="490"/>
      <c r="V55" s="491"/>
      <c r="W55" s="491"/>
      <c r="X55" s="491"/>
      <c r="Y55" s="491"/>
      <c r="Z55" s="491"/>
      <c r="AA55" s="491"/>
      <c r="AB55" s="491"/>
      <c r="AC55" s="492"/>
      <c r="AD55" s="503"/>
      <c r="AE55" s="504"/>
      <c r="AF55" s="505"/>
    </row>
    <row r="56" spans="1:36" ht="13.5" customHeight="1">
      <c r="A56" s="399" t="s">
        <v>47</v>
      </c>
      <c r="B56" s="399"/>
      <c r="C56" s="399"/>
      <c r="D56" s="399"/>
      <c r="E56" s="399"/>
      <c r="F56" s="399"/>
      <c r="G56" s="399"/>
      <c r="H56" s="399"/>
      <c r="I56" s="399"/>
      <c r="J56" s="399"/>
      <c r="K56" s="399"/>
      <c r="L56" s="399"/>
      <c r="M56" s="399"/>
      <c r="N56" s="399"/>
      <c r="O56" s="328">
        <f>SUM(O48:P55)</f>
        <v>5</v>
      </c>
      <c r="P56" s="328"/>
      <c r="Q56" s="328"/>
      <c r="R56" s="328"/>
      <c r="S56" s="328">
        <f>SUM(S48:T55)</f>
        <v>0</v>
      </c>
      <c r="T56" s="328"/>
      <c r="U56" s="328"/>
      <c r="V56" s="328"/>
      <c r="W56" s="328"/>
      <c r="X56" s="328"/>
      <c r="Y56" s="328"/>
      <c r="Z56" s="328"/>
      <c r="AA56" s="328"/>
      <c r="AB56" s="328"/>
      <c r="AC56" s="328"/>
      <c r="AD56" s="399"/>
      <c r="AE56" s="399"/>
      <c r="AF56" s="399"/>
    </row>
    <row r="57" spans="1:36" ht="13.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row>
    <row r="58" spans="1:36" ht="13.5" customHeight="1">
      <c r="A58" s="396" t="s">
        <v>48</v>
      </c>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8"/>
    </row>
    <row r="59" spans="1:36" ht="13.5" customHeight="1">
      <c r="A59" s="392" t="s">
        <v>1175</v>
      </c>
      <c r="B59" s="393"/>
      <c r="C59" s="393"/>
      <c r="D59" s="393"/>
      <c r="E59" s="393"/>
      <c r="F59" s="393"/>
      <c r="G59" s="393"/>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4"/>
    </row>
    <row r="60" spans="1:36" ht="13.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row>
    <row r="61" spans="1:36" ht="13.5" customHeight="1">
      <c r="A61" s="396" t="s">
        <v>104</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8"/>
    </row>
    <row r="62" spans="1:36" ht="13.5" customHeight="1">
      <c r="A62" s="392" t="s">
        <v>1174</v>
      </c>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4"/>
    </row>
    <row r="63" spans="1:36" ht="13.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row>
    <row r="64" spans="1:36" s="67" customFormat="1" ht="13.5" customHeight="1">
      <c r="A64" s="396" t="s">
        <v>51</v>
      </c>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8"/>
    </row>
    <row r="65" spans="1:32" s="67" customFormat="1" ht="13.5" customHeight="1">
      <c r="A65" s="392" t="s">
        <v>1172</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4"/>
    </row>
    <row r="66" spans="1:32" s="67" customFormat="1" ht="13.5" customHeight="1">
      <c r="A66" s="328" t="s">
        <v>39</v>
      </c>
      <c r="B66" s="328"/>
      <c r="C66" s="399" t="s">
        <v>40</v>
      </c>
      <c r="D66" s="399"/>
      <c r="E66" s="399"/>
      <c r="F66" s="399"/>
      <c r="G66" s="399"/>
      <c r="H66" s="399"/>
      <c r="I66" s="399"/>
      <c r="J66" s="399"/>
      <c r="K66" s="399"/>
      <c r="L66" s="399"/>
      <c r="M66" s="399"/>
      <c r="N66" s="399"/>
      <c r="O66" s="328" t="s">
        <v>41</v>
      </c>
      <c r="P66" s="328"/>
      <c r="Q66" s="328" t="s">
        <v>42</v>
      </c>
      <c r="R66" s="328"/>
      <c r="S66" s="328" t="s">
        <v>43</v>
      </c>
      <c r="T66" s="328"/>
      <c r="U66" s="399" t="s">
        <v>44</v>
      </c>
      <c r="V66" s="399"/>
      <c r="W66" s="399"/>
      <c r="X66" s="399"/>
      <c r="Y66" s="399"/>
      <c r="Z66" s="399"/>
      <c r="AA66" s="399"/>
      <c r="AB66" s="399"/>
      <c r="AC66" s="399"/>
      <c r="AD66" s="328" t="s">
        <v>45</v>
      </c>
      <c r="AE66" s="328"/>
      <c r="AF66" s="328"/>
    </row>
    <row r="67" spans="1:32" s="67" customFormat="1" ht="13.5" customHeight="1">
      <c r="A67" s="328"/>
      <c r="B67" s="328"/>
      <c r="C67" s="448"/>
      <c r="D67" s="448"/>
      <c r="E67" s="448"/>
      <c r="F67" s="448"/>
      <c r="G67" s="448"/>
      <c r="H67" s="448"/>
      <c r="I67" s="448"/>
      <c r="J67" s="448"/>
      <c r="K67" s="448"/>
      <c r="L67" s="448"/>
      <c r="M67" s="448"/>
      <c r="N67" s="448"/>
      <c r="O67" s="328"/>
      <c r="P67" s="328"/>
      <c r="Q67" s="328"/>
      <c r="R67" s="328"/>
      <c r="S67" s="328"/>
      <c r="T67" s="328"/>
      <c r="U67" s="399"/>
      <c r="V67" s="399"/>
      <c r="W67" s="399"/>
      <c r="X67" s="399"/>
      <c r="Y67" s="399"/>
      <c r="Z67" s="399"/>
      <c r="AA67" s="399"/>
      <c r="AB67" s="399"/>
      <c r="AC67" s="399"/>
      <c r="AD67" s="328"/>
      <c r="AE67" s="328"/>
      <c r="AF67" s="328"/>
    </row>
    <row r="68" spans="1:32" ht="27" customHeight="1">
      <c r="A68" s="337" t="s">
        <v>1468</v>
      </c>
      <c r="B68" s="337"/>
      <c r="C68" s="337" t="s">
        <v>1469</v>
      </c>
      <c r="D68" s="337"/>
      <c r="E68" s="337"/>
      <c r="F68" s="337"/>
      <c r="G68" s="337"/>
      <c r="H68" s="337"/>
      <c r="I68" s="337"/>
      <c r="J68" s="337"/>
      <c r="K68" s="337"/>
      <c r="L68" s="337"/>
      <c r="M68" s="337"/>
      <c r="N68" s="337"/>
      <c r="O68" s="328">
        <f>IF(Q68="N/A",0,IF(Q68="Yes",2,IF(Q68="Partial",2,IF(Q68="No",2,IF(Q68="",2)))))</f>
        <v>2</v>
      </c>
      <c r="P68" s="328"/>
      <c r="Q68" s="327"/>
      <c r="R68" s="416"/>
      <c r="S68" s="328">
        <f>IF(Q68="N/A",O68,IF(Q68="Yes",O68,IF(Q68="Partial",1,IF(Q68="No",0,IF(Q68="",0)))))</f>
        <v>0</v>
      </c>
      <c r="T68" s="328"/>
      <c r="U68" s="483"/>
      <c r="V68" s="483"/>
      <c r="W68" s="483"/>
      <c r="X68" s="483"/>
      <c r="Y68" s="483"/>
      <c r="Z68" s="483"/>
      <c r="AA68" s="483"/>
      <c r="AB68" s="483"/>
      <c r="AC68" s="483"/>
      <c r="AD68" s="447" t="s">
        <v>105</v>
      </c>
      <c r="AE68" s="447"/>
      <c r="AF68" s="447"/>
    </row>
    <row r="69" spans="1:32" s="67" customFormat="1" ht="13.5" customHeight="1">
      <c r="A69" s="399" t="s">
        <v>47</v>
      </c>
      <c r="B69" s="399"/>
      <c r="C69" s="399"/>
      <c r="D69" s="399"/>
      <c r="E69" s="399"/>
      <c r="F69" s="399"/>
      <c r="G69" s="399"/>
      <c r="H69" s="399"/>
      <c r="I69" s="399"/>
      <c r="J69" s="399"/>
      <c r="K69" s="399"/>
      <c r="L69" s="399"/>
      <c r="M69" s="399"/>
      <c r="N69" s="399"/>
      <c r="O69" s="328">
        <f>SUM(O68)</f>
        <v>2</v>
      </c>
      <c r="P69" s="328"/>
      <c r="Q69" s="328"/>
      <c r="R69" s="328"/>
      <c r="S69" s="328">
        <f>SUM(S68)</f>
        <v>0</v>
      </c>
      <c r="T69" s="328"/>
      <c r="U69" s="328"/>
      <c r="V69" s="328"/>
      <c r="W69" s="328"/>
      <c r="X69" s="328"/>
      <c r="Y69" s="328"/>
      <c r="Z69" s="328"/>
      <c r="AA69" s="328"/>
      <c r="AB69" s="328"/>
      <c r="AC69" s="328"/>
      <c r="AD69" s="399"/>
      <c r="AE69" s="399"/>
      <c r="AF69" s="399"/>
    </row>
    <row r="70" spans="1:32" s="67" customFormat="1" ht="13.5" customHeight="1"/>
    <row r="71" spans="1:32" s="67" customFormat="1" ht="13.5" customHeight="1">
      <c r="A71" s="396" t="s">
        <v>53</v>
      </c>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8"/>
    </row>
    <row r="72" spans="1:32" s="67" customFormat="1" ht="13.5" customHeight="1">
      <c r="A72" s="392" t="s">
        <v>1173</v>
      </c>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4"/>
    </row>
    <row r="73" spans="1:32" s="67" customFormat="1" ht="13.5" customHeight="1"/>
    <row r="74" spans="1:32" s="67" customFormat="1" ht="13.5" customHeight="1">
      <c r="A74" s="396" t="s">
        <v>58</v>
      </c>
      <c r="B74" s="397"/>
      <c r="C74" s="397"/>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8"/>
    </row>
    <row r="75" spans="1:32" s="67" customFormat="1" ht="13.5" customHeight="1">
      <c r="A75" s="392" t="s">
        <v>1177</v>
      </c>
      <c r="B75" s="393"/>
      <c r="C75" s="393"/>
      <c r="D75" s="393"/>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4"/>
    </row>
    <row r="76" spans="1:32" s="67" customFormat="1" ht="13.5" customHeight="1"/>
    <row r="77" spans="1:32" s="67" customFormat="1" ht="13.5" customHeight="1">
      <c r="A77" s="396" t="s">
        <v>61</v>
      </c>
      <c r="B77" s="397"/>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8"/>
    </row>
    <row r="78" spans="1:32" s="67" customFormat="1" ht="13.5" customHeight="1">
      <c r="A78" s="392" t="s">
        <v>1178</v>
      </c>
      <c r="B78" s="393"/>
      <c r="C78" s="393"/>
      <c r="D78" s="393"/>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4"/>
    </row>
    <row r="79" spans="1:32" s="67" customFormat="1" ht="13.5" customHeight="1">
      <c r="A79" s="328" t="s">
        <v>39</v>
      </c>
      <c r="B79" s="328"/>
      <c r="C79" s="399" t="s">
        <v>40</v>
      </c>
      <c r="D79" s="399"/>
      <c r="E79" s="399"/>
      <c r="F79" s="399"/>
      <c r="G79" s="399"/>
      <c r="H79" s="399"/>
      <c r="I79" s="399"/>
      <c r="J79" s="399"/>
      <c r="K79" s="399"/>
      <c r="L79" s="399"/>
      <c r="M79" s="399"/>
      <c r="N79" s="399"/>
      <c r="O79" s="328" t="s">
        <v>41</v>
      </c>
      <c r="P79" s="328"/>
      <c r="Q79" s="328" t="s">
        <v>42</v>
      </c>
      <c r="R79" s="328"/>
      <c r="S79" s="328" t="s">
        <v>43</v>
      </c>
      <c r="T79" s="328"/>
      <c r="U79" s="399" t="s">
        <v>44</v>
      </c>
      <c r="V79" s="399"/>
      <c r="W79" s="399"/>
      <c r="X79" s="399"/>
      <c r="Y79" s="399"/>
      <c r="Z79" s="399"/>
      <c r="AA79" s="399"/>
      <c r="AB79" s="399"/>
      <c r="AC79" s="399"/>
      <c r="AD79" s="328" t="s">
        <v>45</v>
      </c>
      <c r="AE79" s="328"/>
      <c r="AF79" s="328"/>
    </row>
    <row r="80" spans="1:32" s="67" customFormat="1" ht="13.5" customHeight="1">
      <c r="A80" s="328"/>
      <c r="B80" s="328"/>
      <c r="C80" s="399"/>
      <c r="D80" s="399"/>
      <c r="E80" s="399"/>
      <c r="F80" s="399"/>
      <c r="G80" s="399"/>
      <c r="H80" s="399"/>
      <c r="I80" s="399"/>
      <c r="J80" s="399"/>
      <c r="K80" s="399"/>
      <c r="L80" s="399"/>
      <c r="M80" s="399"/>
      <c r="N80" s="399"/>
      <c r="O80" s="328"/>
      <c r="P80" s="328"/>
      <c r="Q80" s="328"/>
      <c r="R80" s="328"/>
      <c r="S80" s="328"/>
      <c r="T80" s="328"/>
      <c r="U80" s="399"/>
      <c r="V80" s="399"/>
      <c r="W80" s="399"/>
      <c r="X80" s="399"/>
      <c r="Y80" s="399"/>
      <c r="Z80" s="399"/>
      <c r="AA80" s="399"/>
      <c r="AB80" s="399"/>
      <c r="AC80" s="399"/>
      <c r="AD80" s="328"/>
      <c r="AE80" s="328"/>
      <c r="AF80" s="328"/>
    </row>
    <row r="81" spans="1:32" ht="52.5" customHeight="1">
      <c r="A81" s="337" t="s">
        <v>1470</v>
      </c>
      <c r="B81" s="337"/>
      <c r="C81" s="496" t="s">
        <v>1471</v>
      </c>
      <c r="D81" s="497"/>
      <c r="E81" s="497"/>
      <c r="F81" s="497"/>
      <c r="G81" s="497"/>
      <c r="H81" s="497"/>
      <c r="I81" s="497"/>
      <c r="J81" s="497"/>
      <c r="K81" s="497"/>
      <c r="L81" s="497"/>
      <c r="M81" s="497"/>
      <c r="N81" s="497"/>
      <c r="O81" s="328">
        <f>IF(Q81="N/A",0,IF(Q81="Yes",2,IF(Q81="Partial",2,IF(Q81="No",2,IF(Q81="",2)))))</f>
        <v>2</v>
      </c>
      <c r="P81" s="328"/>
      <c r="Q81" s="327"/>
      <c r="R81" s="416"/>
      <c r="S81" s="328">
        <f>IF(Q81="N/A",O81,IF(Q81="Yes",O81,IF(Q81="Partial",1,IF(Q81="No",0,IF(Q81="",0)))))</f>
        <v>0</v>
      </c>
      <c r="T81" s="328"/>
      <c r="U81" s="483"/>
      <c r="V81" s="483"/>
      <c r="W81" s="483"/>
      <c r="X81" s="483"/>
      <c r="Y81" s="483"/>
      <c r="Z81" s="483"/>
      <c r="AA81" s="483"/>
      <c r="AB81" s="483"/>
      <c r="AC81" s="483"/>
      <c r="AD81" s="447" t="s">
        <v>620</v>
      </c>
      <c r="AE81" s="447"/>
      <c r="AF81" s="447"/>
    </row>
    <row r="82" spans="1:32" s="67" customFormat="1" ht="13.5" customHeight="1">
      <c r="A82" s="399" t="s">
        <v>47</v>
      </c>
      <c r="B82" s="399"/>
      <c r="C82" s="441"/>
      <c r="D82" s="441"/>
      <c r="E82" s="441"/>
      <c r="F82" s="441"/>
      <c r="G82" s="441"/>
      <c r="H82" s="441"/>
      <c r="I82" s="441"/>
      <c r="J82" s="441"/>
      <c r="K82" s="441"/>
      <c r="L82" s="441"/>
      <c r="M82" s="441"/>
      <c r="N82" s="441"/>
      <c r="O82" s="328">
        <f>SUM(O81)</f>
        <v>2</v>
      </c>
      <c r="P82" s="328"/>
      <c r="Q82" s="328"/>
      <c r="R82" s="328"/>
      <c r="S82" s="328">
        <f>SUM(S81)</f>
        <v>0</v>
      </c>
      <c r="T82" s="328"/>
      <c r="U82" s="328"/>
      <c r="V82" s="328"/>
      <c r="W82" s="328"/>
      <c r="X82" s="328"/>
      <c r="Y82" s="328"/>
      <c r="Z82" s="328"/>
      <c r="AA82" s="328"/>
      <c r="AB82" s="328"/>
      <c r="AC82" s="328"/>
      <c r="AD82" s="439"/>
      <c r="AE82" s="439"/>
      <c r="AF82" s="439"/>
    </row>
    <row r="83" spans="1:32" s="67" customFormat="1" ht="13.5" customHeight="1"/>
    <row r="84" spans="1:32" s="67" customFormat="1" ht="13.5" customHeight="1">
      <c r="A84" s="396" t="s">
        <v>65</v>
      </c>
      <c r="B84" s="397"/>
      <c r="C84" s="397"/>
      <c r="D84" s="397"/>
      <c r="E84" s="397"/>
      <c r="F84" s="397"/>
      <c r="G84" s="397"/>
      <c r="H84" s="397"/>
      <c r="I84" s="397"/>
      <c r="J84" s="397"/>
      <c r="K84" s="397"/>
      <c r="L84" s="397"/>
      <c r="M84" s="397"/>
      <c r="N84" s="397"/>
      <c r="O84" s="397"/>
      <c r="P84" s="397"/>
      <c r="Q84" s="397"/>
      <c r="R84" s="397"/>
      <c r="S84" s="397"/>
      <c r="T84" s="397"/>
      <c r="U84" s="397"/>
      <c r="V84" s="397"/>
      <c r="W84" s="397"/>
      <c r="X84" s="397"/>
      <c r="Y84" s="397"/>
      <c r="Z84" s="397"/>
      <c r="AA84" s="397"/>
      <c r="AB84" s="397"/>
      <c r="AC84" s="397"/>
      <c r="AD84" s="397"/>
      <c r="AE84" s="397"/>
      <c r="AF84" s="398"/>
    </row>
    <row r="85" spans="1:32" s="67" customFormat="1" ht="13.5" customHeight="1">
      <c r="A85" s="392" t="s">
        <v>1207</v>
      </c>
      <c r="B85" s="393"/>
      <c r="C85" s="393"/>
      <c r="D85" s="393"/>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4"/>
    </row>
    <row r="86" spans="1:32" s="67" customFormat="1" ht="13.5" customHeight="1">
      <c r="A86" s="328" t="s">
        <v>39</v>
      </c>
      <c r="B86" s="328"/>
      <c r="C86" s="399" t="s">
        <v>40</v>
      </c>
      <c r="D86" s="399"/>
      <c r="E86" s="399"/>
      <c r="F86" s="399"/>
      <c r="G86" s="399"/>
      <c r="H86" s="399"/>
      <c r="I86" s="399"/>
      <c r="J86" s="399"/>
      <c r="K86" s="399"/>
      <c r="L86" s="399"/>
      <c r="M86" s="399"/>
      <c r="N86" s="399"/>
      <c r="O86" s="328" t="s">
        <v>41</v>
      </c>
      <c r="P86" s="328"/>
      <c r="Q86" s="328" t="s">
        <v>42</v>
      </c>
      <c r="R86" s="328"/>
      <c r="S86" s="328" t="s">
        <v>43</v>
      </c>
      <c r="T86" s="328"/>
      <c r="U86" s="399" t="s">
        <v>44</v>
      </c>
      <c r="V86" s="399"/>
      <c r="W86" s="399"/>
      <c r="X86" s="399"/>
      <c r="Y86" s="399"/>
      <c r="Z86" s="399"/>
      <c r="AA86" s="399"/>
      <c r="AB86" s="399"/>
      <c r="AC86" s="399"/>
      <c r="AD86" s="328" t="s">
        <v>45</v>
      </c>
      <c r="AE86" s="328"/>
      <c r="AF86" s="328"/>
    </row>
    <row r="87" spans="1:32" s="67" customFormat="1" ht="13.5" customHeight="1">
      <c r="A87" s="328"/>
      <c r="B87" s="328"/>
      <c r="C87" s="399"/>
      <c r="D87" s="399"/>
      <c r="E87" s="399"/>
      <c r="F87" s="399"/>
      <c r="G87" s="399"/>
      <c r="H87" s="399"/>
      <c r="I87" s="399"/>
      <c r="J87" s="399"/>
      <c r="K87" s="399"/>
      <c r="L87" s="399"/>
      <c r="M87" s="399"/>
      <c r="N87" s="399"/>
      <c r="O87" s="328"/>
      <c r="P87" s="328"/>
      <c r="Q87" s="328"/>
      <c r="R87" s="328"/>
      <c r="S87" s="328"/>
      <c r="T87" s="328"/>
      <c r="U87" s="399"/>
      <c r="V87" s="399"/>
      <c r="W87" s="399"/>
      <c r="X87" s="399"/>
      <c r="Y87" s="399"/>
      <c r="Z87" s="399"/>
      <c r="AA87" s="399"/>
      <c r="AB87" s="399"/>
      <c r="AC87" s="399"/>
      <c r="AD87" s="328"/>
      <c r="AE87" s="328"/>
      <c r="AF87" s="328"/>
    </row>
    <row r="88" spans="1:32" s="67" customFormat="1" ht="13.5" customHeight="1">
      <c r="A88" s="410" t="s">
        <v>1009</v>
      </c>
      <c r="B88" s="411"/>
      <c r="C88" s="411"/>
      <c r="D88" s="411"/>
      <c r="E88" s="411"/>
      <c r="F88" s="411"/>
      <c r="G88" s="411"/>
      <c r="H88" s="411"/>
      <c r="I88" s="411"/>
      <c r="J88" s="411"/>
      <c r="K88" s="411"/>
      <c r="L88" s="411"/>
      <c r="M88" s="411"/>
      <c r="N88" s="411"/>
      <c r="O88" s="411"/>
      <c r="P88" s="411"/>
      <c r="Q88" s="411"/>
      <c r="R88" s="411"/>
      <c r="S88" s="411"/>
      <c r="T88" s="411"/>
      <c r="U88" s="411"/>
      <c r="V88" s="411"/>
      <c r="W88" s="411"/>
      <c r="X88" s="411"/>
      <c r="Y88" s="411"/>
      <c r="Z88" s="411"/>
      <c r="AA88" s="411"/>
      <c r="AB88" s="411"/>
      <c r="AC88" s="411"/>
      <c r="AD88" s="411"/>
      <c r="AE88" s="411"/>
      <c r="AF88" s="412"/>
    </row>
    <row r="89" spans="1:32">
      <c r="A89" s="337" t="s">
        <v>1472</v>
      </c>
      <c r="B89" s="337"/>
      <c r="C89" s="496" t="s">
        <v>1473</v>
      </c>
      <c r="D89" s="497"/>
      <c r="E89" s="497"/>
      <c r="F89" s="497"/>
      <c r="G89" s="497"/>
      <c r="H89" s="497"/>
      <c r="I89" s="497"/>
      <c r="J89" s="497"/>
      <c r="K89" s="497"/>
      <c r="L89" s="497"/>
      <c r="M89" s="497"/>
      <c r="N89" s="497"/>
      <c r="O89" s="328">
        <f>IF(Q89="N/A",0,IF(Q89="Yes",2,IF(Q89="Partial",2,IF(Q89="No",2,IF(Q89="",2)))))</f>
        <v>2</v>
      </c>
      <c r="P89" s="328"/>
      <c r="Q89" s="327"/>
      <c r="R89" s="416"/>
      <c r="S89" s="328">
        <f>IF(Q89="N/A",O89,IF(Q89="Yes",O89,IF(Q89="Partial",1,IF(Q89="No",0,IF(Q89="",0)))))</f>
        <v>0</v>
      </c>
      <c r="T89" s="328"/>
      <c r="U89" s="483"/>
      <c r="V89" s="483"/>
      <c r="W89" s="483"/>
      <c r="X89" s="483"/>
      <c r="Y89" s="483"/>
      <c r="Z89" s="483"/>
      <c r="AA89" s="483"/>
      <c r="AB89" s="483"/>
      <c r="AC89" s="483"/>
      <c r="AD89" s="447" t="s">
        <v>70</v>
      </c>
      <c r="AE89" s="447"/>
      <c r="AF89" s="447"/>
    </row>
    <row r="90" spans="1:32" ht="25.5" customHeight="1">
      <c r="A90" s="337" t="s">
        <v>1474</v>
      </c>
      <c r="B90" s="337"/>
      <c r="C90" s="496" t="s">
        <v>1475</v>
      </c>
      <c r="D90" s="497"/>
      <c r="E90" s="497"/>
      <c r="F90" s="497"/>
      <c r="G90" s="497"/>
      <c r="H90" s="497"/>
      <c r="I90" s="497"/>
      <c r="J90" s="497"/>
      <c r="K90" s="497"/>
      <c r="L90" s="497"/>
      <c r="M90" s="497"/>
      <c r="N90" s="497"/>
      <c r="O90" s="328">
        <f>IF(Q90="N/A",0,IF(Q90="Yes",2,IF(Q90="Partial",2,IF(Q90="No",2,IF(Q90="",2)))))</f>
        <v>2</v>
      </c>
      <c r="P90" s="328"/>
      <c r="Q90" s="327"/>
      <c r="R90" s="416"/>
      <c r="S90" s="328">
        <f>IF(Q90="N/A",O90,IF(Q90="Yes",O90,IF(Q90="Partial",1,IF(Q90="No",0,IF(Q90="",0)))))</f>
        <v>0</v>
      </c>
      <c r="T90" s="328"/>
      <c r="U90" s="483"/>
      <c r="V90" s="483"/>
      <c r="W90" s="483"/>
      <c r="X90" s="483"/>
      <c r="Y90" s="483"/>
      <c r="Z90" s="483"/>
      <c r="AA90" s="483"/>
      <c r="AB90" s="483"/>
      <c r="AC90" s="483"/>
      <c r="AD90" s="447" t="s">
        <v>70</v>
      </c>
      <c r="AE90" s="447"/>
      <c r="AF90" s="447"/>
    </row>
    <row r="91" spans="1:32" ht="25.5" customHeight="1">
      <c r="A91" s="337" t="s">
        <v>1654</v>
      </c>
      <c r="B91" s="337"/>
      <c r="C91" s="496" t="s">
        <v>1476</v>
      </c>
      <c r="D91" s="497"/>
      <c r="E91" s="497"/>
      <c r="F91" s="497"/>
      <c r="G91" s="497"/>
      <c r="H91" s="497"/>
      <c r="I91" s="497"/>
      <c r="J91" s="497"/>
      <c r="K91" s="497"/>
      <c r="L91" s="497"/>
      <c r="M91" s="497"/>
      <c r="N91" s="497"/>
      <c r="O91" s="328">
        <f>IF(Q91="N/A",0,IF(Q91="Yes",2,IF(Q91="Partial",2,IF(Q91="No",2,IF(Q91="",2)))))</f>
        <v>2</v>
      </c>
      <c r="P91" s="328"/>
      <c r="Q91" s="327"/>
      <c r="R91" s="416"/>
      <c r="S91" s="328">
        <f>IF(Q91="N/A",O91,IF(Q91="Yes",O91,IF(Q91="Partial",1,IF(Q91="No",0,IF(Q91="",0)))))</f>
        <v>0</v>
      </c>
      <c r="T91" s="328"/>
      <c r="U91" s="483"/>
      <c r="V91" s="483"/>
      <c r="W91" s="483"/>
      <c r="X91" s="483"/>
      <c r="Y91" s="483"/>
      <c r="Z91" s="483"/>
      <c r="AA91" s="483"/>
      <c r="AB91" s="483"/>
      <c r="AC91" s="483"/>
      <c r="AD91" s="447" t="s">
        <v>70</v>
      </c>
      <c r="AE91" s="447"/>
      <c r="AF91" s="447"/>
    </row>
    <row r="92" spans="1:32" s="67" customFormat="1">
      <c r="A92" s="410" t="s">
        <v>1477</v>
      </c>
      <c r="B92" s="411"/>
      <c r="C92" s="411"/>
      <c r="D92" s="411"/>
      <c r="E92" s="411"/>
      <c r="F92" s="411"/>
      <c r="G92" s="411"/>
      <c r="H92" s="411"/>
      <c r="I92" s="411"/>
      <c r="J92" s="411"/>
      <c r="K92" s="411"/>
      <c r="L92" s="411"/>
      <c r="M92" s="411"/>
      <c r="N92" s="411"/>
      <c r="O92" s="411"/>
      <c r="P92" s="411"/>
      <c r="Q92" s="411"/>
      <c r="R92" s="411"/>
      <c r="S92" s="411"/>
      <c r="T92" s="411"/>
      <c r="U92" s="411"/>
      <c r="V92" s="411"/>
      <c r="W92" s="411"/>
      <c r="X92" s="411"/>
      <c r="Y92" s="411"/>
      <c r="Z92" s="411"/>
      <c r="AA92" s="411"/>
      <c r="AB92" s="411"/>
      <c r="AC92" s="411"/>
      <c r="AD92" s="411"/>
      <c r="AE92" s="411"/>
      <c r="AF92" s="412"/>
    </row>
    <row r="93" spans="1:32" s="67" customFormat="1">
      <c r="A93" s="630" t="s">
        <v>1478</v>
      </c>
      <c r="B93" s="631"/>
      <c r="C93" s="631"/>
      <c r="D93" s="631"/>
      <c r="E93" s="631"/>
      <c r="F93" s="631"/>
      <c r="G93" s="631"/>
      <c r="H93" s="631"/>
      <c r="I93" s="631"/>
      <c r="J93" s="631"/>
      <c r="K93" s="631"/>
      <c r="L93" s="631"/>
      <c r="M93" s="631"/>
      <c r="N93" s="631"/>
      <c r="O93" s="631"/>
      <c r="P93" s="631"/>
      <c r="Q93" s="631"/>
      <c r="R93" s="631"/>
      <c r="S93" s="631"/>
      <c r="T93" s="631"/>
      <c r="U93" s="631"/>
      <c r="V93" s="631"/>
      <c r="W93" s="631"/>
      <c r="X93" s="631"/>
      <c r="Y93" s="631"/>
      <c r="Z93" s="631"/>
      <c r="AA93" s="631"/>
      <c r="AB93" s="631"/>
      <c r="AC93" s="631"/>
      <c r="AD93" s="631"/>
      <c r="AE93" s="631"/>
      <c r="AF93" s="632"/>
    </row>
    <row r="94" spans="1:32" s="67" customFormat="1">
      <c r="A94" s="634" t="s">
        <v>1479</v>
      </c>
      <c r="B94" s="635"/>
      <c r="C94" s="635"/>
      <c r="D94" s="635"/>
      <c r="E94" s="635"/>
      <c r="F94" s="635"/>
      <c r="G94" s="635"/>
      <c r="H94" s="635"/>
      <c r="I94" s="635"/>
      <c r="J94" s="635"/>
      <c r="K94" s="635"/>
      <c r="L94" s="635"/>
      <c r="M94" s="635"/>
      <c r="N94" s="635"/>
      <c r="O94" s="635"/>
      <c r="P94" s="635"/>
      <c r="Q94" s="635"/>
      <c r="R94" s="635"/>
      <c r="S94" s="635"/>
      <c r="T94" s="635"/>
      <c r="U94" s="635"/>
      <c r="V94" s="635"/>
      <c r="W94" s="635"/>
      <c r="X94" s="635"/>
      <c r="Y94" s="635"/>
      <c r="Z94" s="635"/>
      <c r="AA94" s="635"/>
      <c r="AB94" s="635"/>
      <c r="AC94" s="635"/>
      <c r="AD94" s="635"/>
      <c r="AE94" s="635"/>
      <c r="AF94" s="636"/>
    </row>
    <row r="95" spans="1:32" s="67" customFormat="1">
      <c r="A95" s="630" t="s">
        <v>1480</v>
      </c>
      <c r="B95" s="631"/>
      <c r="C95" s="631"/>
      <c r="D95" s="631"/>
      <c r="E95" s="631"/>
      <c r="F95" s="631"/>
      <c r="G95" s="631"/>
      <c r="H95" s="631"/>
      <c r="I95" s="631"/>
      <c r="J95" s="631"/>
      <c r="K95" s="631"/>
      <c r="L95" s="631"/>
      <c r="M95" s="631"/>
      <c r="N95" s="631"/>
      <c r="O95" s="631"/>
      <c r="P95" s="631"/>
      <c r="Q95" s="631"/>
      <c r="R95" s="631"/>
      <c r="S95" s="631"/>
      <c r="T95" s="631"/>
      <c r="U95" s="631"/>
      <c r="V95" s="631"/>
      <c r="W95" s="631"/>
      <c r="X95" s="631"/>
      <c r="Y95" s="631"/>
      <c r="Z95" s="631"/>
      <c r="AA95" s="631"/>
      <c r="AB95" s="631"/>
      <c r="AC95" s="631"/>
      <c r="AD95" s="631"/>
      <c r="AE95" s="631"/>
      <c r="AF95" s="632"/>
    </row>
    <row r="96" spans="1:32" s="67" customFormat="1" ht="40.5" customHeight="1">
      <c r="A96" s="353" t="s">
        <v>1482</v>
      </c>
      <c r="B96" s="385"/>
      <c r="C96" s="340" t="s">
        <v>1056</v>
      </c>
      <c r="D96" s="341"/>
      <c r="E96" s="341"/>
      <c r="F96" s="341"/>
      <c r="G96" s="341"/>
      <c r="H96" s="341"/>
      <c r="I96" s="341"/>
      <c r="J96" s="341"/>
      <c r="K96" s="341"/>
      <c r="L96" s="341"/>
      <c r="M96" s="341"/>
      <c r="N96" s="342"/>
      <c r="O96" s="363">
        <f>IF(Q96="N/A",0,IF(Q96="Answer all sub questions",5,IF(Q96="Yes",5,IF(Q96="Partial",5,IF(Q96="No",5,IF(Q96="",5))))))</f>
        <v>5</v>
      </c>
      <c r="P96" s="344"/>
      <c r="Q96" s="328" t="str">
        <f>IF(AJ106&gt;11,"Answer all sub questions",IF(AJ106=(10*1.001),"N/A",IF(AJ106&gt;=10,"Yes",IF(AJ106=9.009,"No",IF(AJ106=8.008,"No",IF(AJ106=7.007,"No",IF(AJ106=6.006,"No",IF(AJ106=5.005,"No",IF(AJ106=4.004,"No",IF(AJ106=3.003,"No",IF(AJ106=2.002,"No",IF(AJ106=1.001,"No",IF(AJ106=0,"No",IF(AJ106&gt;=0.5,"Partial",IF(AJ106&lt;=9.5,"Partial")))))))))))))))</f>
        <v>Answer all sub questions</v>
      </c>
      <c r="R96" s="328"/>
      <c r="S96" s="363">
        <f>IF(Q96="N/A",O96,IF(Q96="Answer all sub questions",0,IF(Q96="Yes",O96,IF(Q96="Partial",1,IF(Q96="No",0,IF(Q96="",0))))))</f>
        <v>0</v>
      </c>
      <c r="T96" s="344"/>
      <c r="U96" s="338"/>
      <c r="V96" s="450"/>
      <c r="W96" s="450"/>
      <c r="X96" s="450"/>
      <c r="Y96" s="450"/>
      <c r="Z96" s="450"/>
      <c r="AA96" s="450"/>
      <c r="AB96" s="450"/>
      <c r="AC96" s="339"/>
      <c r="AD96" s="403" t="s">
        <v>108</v>
      </c>
      <c r="AE96" s="404"/>
      <c r="AF96" s="405"/>
    </row>
    <row r="97" spans="1:36" s="67" customFormat="1" ht="26.25" customHeight="1">
      <c r="A97" s="355"/>
      <c r="B97" s="400"/>
      <c r="C97" s="613" t="s">
        <v>1483</v>
      </c>
      <c r="D97" s="337"/>
      <c r="E97" s="337"/>
      <c r="F97" s="337"/>
      <c r="G97" s="337"/>
      <c r="H97" s="337"/>
      <c r="I97" s="337"/>
      <c r="J97" s="337"/>
      <c r="K97" s="337"/>
      <c r="L97" s="337"/>
      <c r="M97" s="337"/>
      <c r="N97" s="337"/>
      <c r="O97" s="364"/>
      <c r="P97" s="360"/>
      <c r="Q97" s="326"/>
      <c r="R97" s="327"/>
      <c r="S97" s="364"/>
      <c r="T97" s="360"/>
      <c r="U97" s="390"/>
      <c r="V97" s="390"/>
      <c r="W97" s="390"/>
      <c r="X97" s="390"/>
      <c r="Y97" s="390"/>
      <c r="Z97" s="390"/>
      <c r="AA97" s="390"/>
      <c r="AB97" s="390"/>
      <c r="AC97" s="390"/>
      <c r="AD97" s="406"/>
      <c r="AE97" s="407"/>
      <c r="AF97" s="408"/>
      <c r="AI97" s="67">
        <f>IF(Q97="",100,IF(Q97="Yes",1,IF(Q97="No",0,IF(Q97="Partial",0.5,IF(Q97="N/A",1.001)))))</f>
        <v>100</v>
      </c>
    </row>
    <row r="98" spans="1:36" s="67" customFormat="1">
      <c r="A98" s="355"/>
      <c r="B98" s="400"/>
      <c r="C98" s="613" t="s">
        <v>1484</v>
      </c>
      <c r="D98" s="337"/>
      <c r="E98" s="337"/>
      <c r="F98" s="337"/>
      <c r="G98" s="337"/>
      <c r="H98" s="337"/>
      <c r="I98" s="337"/>
      <c r="J98" s="337"/>
      <c r="K98" s="337"/>
      <c r="L98" s="337"/>
      <c r="M98" s="337"/>
      <c r="N98" s="337"/>
      <c r="O98" s="364"/>
      <c r="P98" s="360"/>
      <c r="Q98" s="326"/>
      <c r="R98" s="327"/>
      <c r="S98" s="364"/>
      <c r="T98" s="360"/>
      <c r="U98" s="390"/>
      <c r="V98" s="390"/>
      <c r="W98" s="390"/>
      <c r="X98" s="390"/>
      <c r="Y98" s="390"/>
      <c r="Z98" s="390"/>
      <c r="AA98" s="390"/>
      <c r="AB98" s="390"/>
      <c r="AC98" s="390"/>
      <c r="AD98" s="406"/>
      <c r="AE98" s="407"/>
      <c r="AF98" s="408"/>
      <c r="AI98" s="67">
        <f>IF(Q98="",100,IF(Q98="Yes",1,IF(Q98="No",0,IF(Q98="Partial",0.5,IF(Q98="N/A",1.001)))))</f>
        <v>100</v>
      </c>
    </row>
    <row r="99" spans="1:36" s="67" customFormat="1">
      <c r="A99" s="355"/>
      <c r="B99" s="400"/>
      <c r="C99" s="613" t="s">
        <v>1485</v>
      </c>
      <c r="D99" s="337"/>
      <c r="E99" s="337"/>
      <c r="F99" s="337"/>
      <c r="G99" s="337"/>
      <c r="H99" s="337"/>
      <c r="I99" s="337"/>
      <c r="J99" s="337"/>
      <c r="K99" s="337"/>
      <c r="L99" s="337"/>
      <c r="M99" s="337"/>
      <c r="N99" s="337"/>
      <c r="O99" s="364"/>
      <c r="P99" s="360"/>
      <c r="Q99" s="326"/>
      <c r="R99" s="327"/>
      <c r="S99" s="364"/>
      <c r="T99" s="360"/>
      <c r="U99" s="390"/>
      <c r="V99" s="390"/>
      <c r="W99" s="390"/>
      <c r="X99" s="390"/>
      <c r="Y99" s="390"/>
      <c r="Z99" s="390"/>
      <c r="AA99" s="390"/>
      <c r="AB99" s="390"/>
      <c r="AC99" s="390"/>
      <c r="AD99" s="406"/>
      <c r="AE99" s="407"/>
      <c r="AF99" s="408"/>
      <c r="AI99" s="67">
        <f t="shared" ref="AI99:AI106" si="8">IF(Q99="",100,IF(Q99="Yes",1,IF(Q99="No",0,IF(Q99="Partial",0.5,IF(Q99="N/A",1.001)))))</f>
        <v>100</v>
      </c>
    </row>
    <row r="100" spans="1:36" s="67" customFormat="1" ht="51.75" customHeight="1">
      <c r="A100" s="355"/>
      <c r="B100" s="400"/>
      <c r="C100" s="613" t="s">
        <v>1492</v>
      </c>
      <c r="D100" s="337"/>
      <c r="E100" s="337"/>
      <c r="F100" s="337"/>
      <c r="G100" s="337"/>
      <c r="H100" s="337"/>
      <c r="I100" s="337"/>
      <c r="J100" s="337"/>
      <c r="K100" s="337"/>
      <c r="L100" s="337"/>
      <c r="M100" s="337"/>
      <c r="N100" s="337"/>
      <c r="O100" s="364"/>
      <c r="P100" s="360"/>
      <c r="Q100" s="326"/>
      <c r="R100" s="327"/>
      <c r="S100" s="364"/>
      <c r="T100" s="360"/>
      <c r="U100" s="390"/>
      <c r="V100" s="390"/>
      <c r="W100" s="390"/>
      <c r="X100" s="390"/>
      <c r="Y100" s="390"/>
      <c r="Z100" s="390"/>
      <c r="AA100" s="390"/>
      <c r="AB100" s="390"/>
      <c r="AC100" s="390"/>
      <c r="AD100" s="406"/>
      <c r="AE100" s="407"/>
      <c r="AF100" s="408"/>
      <c r="AI100" s="67">
        <f t="shared" si="8"/>
        <v>100</v>
      </c>
    </row>
    <row r="101" spans="1:36" s="67" customFormat="1">
      <c r="A101" s="355"/>
      <c r="B101" s="400"/>
      <c r="C101" s="629" t="s">
        <v>1486</v>
      </c>
      <c r="D101" s="378"/>
      <c r="E101" s="378"/>
      <c r="F101" s="378"/>
      <c r="G101" s="378"/>
      <c r="H101" s="378"/>
      <c r="I101" s="378"/>
      <c r="J101" s="378"/>
      <c r="K101" s="378"/>
      <c r="L101" s="378"/>
      <c r="M101" s="378"/>
      <c r="N101" s="438"/>
      <c r="O101" s="364"/>
      <c r="P101" s="360"/>
      <c r="Q101" s="326"/>
      <c r="R101" s="327"/>
      <c r="S101" s="364"/>
      <c r="T101" s="360"/>
      <c r="U101" s="390"/>
      <c r="V101" s="390"/>
      <c r="W101" s="390"/>
      <c r="X101" s="390"/>
      <c r="Y101" s="390"/>
      <c r="Z101" s="390"/>
      <c r="AA101" s="390"/>
      <c r="AB101" s="390"/>
      <c r="AC101" s="390"/>
      <c r="AD101" s="406"/>
      <c r="AE101" s="407"/>
      <c r="AF101" s="408"/>
      <c r="AI101" s="67">
        <f t="shared" si="8"/>
        <v>100</v>
      </c>
    </row>
    <row r="102" spans="1:36" s="67" customFormat="1">
      <c r="A102" s="355"/>
      <c r="B102" s="400"/>
      <c r="C102" s="629" t="s">
        <v>1487</v>
      </c>
      <c r="D102" s="378"/>
      <c r="E102" s="378"/>
      <c r="F102" s="378"/>
      <c r="G102" s="378"/>
      <c r="H102" s="378"/>
      <c r="I102" s="378"/>
      <c r="J102" s="378"/>
      <c r="K102" s="378"/>
      <c r="L102" s="378"/>
      <c r="M102" s="378"/>
      <c r="N102" s="438"/>
      <c r="O102" s="364"/>
      <c r="P102" s="360"/>
      <c r="Q102" s="326"/>
      <c r="R102" s="327"/>
      <c r="S102" s="364"/>
      <c r="T102" s="360"/>
      <c r="U102" s="390"/>
      <c r="V102" s="390"/>
      <c r="W102" s="390"/>
      <c r="X102" s="390"/>
      <c r="Y102" s="390"/>
      <c r="Z102" s="390"/>
      <c r="AA102" s="390"/>
      <c r="AB102" s="390"/>
      <c r="AC102" s="390"/>
      <c r="AD102" s="406"/>
      <c r="AE102" s="407"/>
      <c r="AF102" s="408"/>
      <c r="AI102" s="67">
        <f t="shared" si="8"/>
        <v>100</v>
      </c>
    </row>
    <row r="103" spans="1:36" s="67" customFormat="1">
      <c r="A103" s="355"/>
      <c r="B103" s="400"/>
      <c r="C103" s="613" t="s">
        <v>1488</v>
      </c>
      <c r="D103" s="337"/>
      <c r="E103" s="337"/>
      <c r="F103" s="337"/>
      <c r="G103" s="337"/>
      <c r="H103" s="337"/>
      <c r="I103" s="337"/>
      <c r="J103" s="337"/>
      <c r="K103" s="337"/>
      <c r="L103" s="337"/>
      <c r="M103" s="337"/>
      <c r="N103" s="337"/>
      <c r="O103" s="364"/>
      <c r="P103" s="360"/>
      <c r="Q103" s="326"/>
      <c r="R103" s="327"/>
      <c r="S103" s="364"/>
      <c r="T103" s="360"/>
      <c r="U103" s="390"/>
      <c r="V103" s="390"/>
      <c r="W103" s="390"/>
      <c r="X103" s="390"/>
      <c r="Y103" s="390"/>
      <c r="Z103" s="390"/>
      <c r="AA103" s="390"/>
      <c r="AB103" s="390"/>
      <c r="AC103" s="390"/>
      <c r="AD103" s="406"/>
      <c r="AE103" s="407"/>
      <c r="AF103" s="408"/>
      <c r="AI103" s="67">
        <f t="shared" ref="AI103:AI105" si="9">IF(Q103="",100,IF(Q103="Yes",1,IF(Q103="No",0,IF(Q103="Partial",0.5,IF(Q103="N/A",1.001)))))</f>
        <v>100</v>
      </c>
    </row>
    <row r="104" spans="1:36" s="67" customFormat="1">
      <c r="A104" s="355"/>
      <c r="B104" s="400"/>
      <c r="C104" s="629" t="s">
        <v>1489</v>
      </c>
      <c r="D104" s="378"/>
      <c r="E104" s="378"/>
      <c r="F104" s="378"/>
      <c r="G104" s="378"/>
      <c r="H104" s="378"/>
      <c r="I104" s="378"/>
      <c r="J104" s="378"/>
      <c r="K104" s="378"/>
      <c r="L104" s="378"/>
      <c r="M104" s="378"/>
      <c r="N104" s="438"/>
      <c r="O104" s="364"/>
      <c r="P104" s="360"/>
      <c r="Q104" s="326"/>
      <c r="R104" s="327"/>
      <c r="S104" s="364"/>
      <c r="T104" s="360"/>
      <c r="U104" s="390"/>
      <c r="V104" s="390"/>
      <c r="W104" s="390"/>
      <c r="X104" s="390"/>
      <c r="Y104" s="390"/>
      <c r="Z104" s="390"/>
      <c r="AA104" s="390"/>
      <c r="AB104" s="390"/>
      <c r="AC104" s="390"/>
      <c r="AD104" s="406"/>
      <c r="AE104" s="407"/>
      <c r="AF104" s="408"/>
      <c r="AI104" s="67">
        <f t="shared" si="9"/>
        <v>100</v>
      </c>
    </row>
    <row r="105" spans="1:36" s="67" customFormat="1">
      <c r="A105" s="355"/>
      <c r="B105" s="400"/>
      <c r="C105" s="629" t="s">
        <v>1490</v>
      </c>
      <c r="D105" s="378"/>
      <c r="E105" s="378"/>
      <c r="F105" s="378"/>
      <c r="G105" s="378"/>
      <c r="H105" s="378"/>
      <c r="I105" s="378"/>
      <c r="J105" s="378"/>
      <c r="K105" s="378"/>
      <c r="L105" s="378"/>
      <c r="M105" s="378"/>
      <c r="N105" s="438"/>
      <c r="O105" s="364"/>
      <c r="P105" s="360"/>
      <c r="Q105" s="326"/>
      <c r="R105" s="327"/>
      <c r="S105" s="364"/>
      <c r="T105" s="360"/>
      <c r="U105" s="390"/>
      <c r="V105" s="390"/>
      <c r="W105" s="390"/>
      <c r="X105" s="390"/>
      <c r="Y105" s="390"/>
      <c r="Z105" s="390"/>
      <c r="AA105" s="390"/>
      <c r="AB105" s="390"/>
      <c r="AC105" s="390"/>
      <c r="AD105" s="406"/>
      <c r="AE105" s="407"/>
      <c r="AF105" s="408"/>
      <c r="AI105" s="67">
        <f t="shared" si="9"/>
        <v>100</v>
      </c>
    </row>
    <row r="106" spans="1:36" s="67" customFormat="1">
      <c r="A106" s="355"/>
      <c r="B106" s="400"/>
      <c r="C106" s="629" t="s">
        <v>1491</v>
      </c>
      <c r="D106" s="378"/>
      <c r="E106" s="378"/>
      <c r="F106" s="378"/>
      <c r="G106" s="378"/>
      <c r="H106" s="378"/>
      <c r="I106" s="378"/>
      <c r="J106" s="378"/>
      <c r="K106" s="378"/>
      <c r="L106" s="378"/>
      <c r="M106" s="378"/>
      <c r="N106" s="438"/>
      <c r="O106" s="364"/>
      <c r="P106" s="360"/>
      <c r="Q106" s="326"/>
      <c r="R106" s="327"/>
      <c r="S106" s="364"/>
      <c r="T106" s="360"/>
      <c r="U106" s="390"/>
      <c r="V106" s="390"/>
      <c r="W106" s="390"/>
      <c r="X106" s="390"/>
      <c r="Y106" s="390"/>
      <c r="Z106" s="390"/>
      <c r="AA106" s="390"/>
      <c r="AB106" s="390"/>
      <c r="AC106" s="390"/>
      <c r="AD106" s="406"/>
      <c r="AE106" s="407"/>
      <c r="AF106" s="408"/>
      <c r="AI106" s="67">
        <f t="shared" si="8"/>
        <v>100</v>
      </c>
      <c r="AJ106" s="67">
        <f>SUM(AI97:AI106)</f>
        <v>1000</v>
      </c>
    </row>
    <row r="107" spans="1:36" s="67" customFormat="1">
      <c r="A107" s="630" t="s">
        <v>1493</v>
      </c>
      <c r="B107" s="631"/>
      <c r="C107" s="631"/>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1"/>
      <c r="AD107" s="631"/>
      <c r="AE107" s="631"/>
      <c r="AF107" s="632"/>
    </row>
    <row r="108" spans="1:36" s="67" customFormat="1" ht="40.5" customHeight="1">
      <c r="A108" s="353" t="s">
        <v>1494</v>
      </c>
      <c r="B108" s="385"/>
      <c r="C108" s="340" t="s">
        <v>1056</v>
      </c>
      <c r="D108" s="341"/>
      <c r="E108" s="341"/>
      <c r="F108" s="341"/>
      <c r="G108" s="341"/>
      <c r="H108" s="341"/>
      <c r="I108" s="341"/>
      <c r="J108" s="341"/>
      <c r="K108" s="341"/>
      <c r="L108" s="341"/>
      <c r="M108" s="341"/>
      <c r="N108" s="342"/>
      <c r="O108" s="363">
        <f>IF(Q108="N/A",0,IF(Q108="Answer all sub questions",5,IF(Q108="Yes",5,IF(Q108="Partial",5,IF(Q108="No",5,IF(Q108="",5))))))</f>
        <v>5</v>
      </c>
      <c r="P108" s="344"/>
      <c r="Q108" s="328" t="str">
        <f>IF(AJ117&gt;10,"Answer all sub questions",IF(AJ117=(9*1.001),"N/A",IF(AJ117&gt;=9,"Yes",IF(AJ117=8.008,"No",IF(AJ117=7.007,"No",IF(AJ117=6.006,"No",IF(AJ117=5.005,"No",IF(AJ117=4.004,"No",IF(AJ117=3.003,"No",IF(AJ117=2.002,"No",IF(AJ117=1.001,"No",IF(AJ117=0,"No",IF(AJ117&gt;=0.5,"Partial",IF(AJ117&lt;=8.5,"Partial"))))))))))))))</f>
        <v>Answer all sub questions</v>
      </c>
      <c r="R108" s="328"/>
      <c r="S108" s="363">
        <f>IF(Q108="N/A",O108,IF(Q108="Answer all sub questions",0,IF(Q108="Yes",O108,IF(Q108="Partial",1,IF(Q108="No",0,IF(Q108="",0))))))</f>
        <v>0</v>
      </c>
      <c r="T108" s="344"/>
      <c r="U108" s="338"/>
      <c r="V108" s="450"/>
      <c r="W108" s="450"/>
      <c r="X108" s="450"/>
      <c r="Y108" s="450"/>
      <c r="Z108" s="450"/>
      <c r="AA108" s="450"/>
      <c r="AB108" s="450"/>
      <c r="AC108" s="339"/>
      <c r="AD108" s="403" t="s">
        <v>108</v>
      </c>
      <c r="AE108" s="404"/>
      <c r="AF108" s="405"/>
    </row>
    <row r="109" spans="1:36" s="67" customFormat="1">
      <c r="A109" s="355"/>
      <c r="B109" s="400"/>
      <c r="C109" s="613" t="s">
        <v>1495</v>
      </c>
      <c r="D109" s="337"/>
      <c r="E109" s="337"/>
      <c r="F109" s="337"/>
      <c r="G109" s="337"/>
      <c r="H109" s="337"/>
      <c r="I109" s="337"/>
      <c r="J109" s="337"/>
      <c r="K109" s="337"/>
      <c r="L109" s="337"/>
      <c r="M109" s="337"/>
      <c r="N109" s="337"/>
      <c r="O109" s="364"/>
      <c r="P109" s="360"/>
      <c r="Q109" s="326"/>
      <c r="R109" s="327"/>
      <c r="S109" s="364"/>
      <c r="T109" s="360"/>
      <c r="U109" s="390"/>
      <c r="V109" s="390"/>
      <c r="W109" s="390"/>
      <c r="X109" s="390"/>
      <c r="Y109" s="390"/>
      <c r="Z109" s="390"/>
      <c r="AA109" s="390"/>
      <c r="AB109" s="390"/>
      <c r="AC109" s="390"/>
      <c r="AD109" s="406"/>
      <c r="AE109" s="407"/>
      <c r="AF109" s="408"/>
      <c r="AI109" s="67">
        <f>IF(Q109="",100,IF(Q109="Yes",1,IF(Q109="No",0,IF(Q109="Partial",0.5,IF(Q109="N/A",1.001)))))</f>
        <v>100</v>
      </c>
    </row>
    <row r="110" spans="1:36" s="67" customFormat="1">
      <c r="A110" s="355"/>
      <c r="B110" s="400"/>
      <c r="C110" s="613" t="s">
        <v>1496</v>
      </c>
      <c r="D110" s="337"/>
      <c r="E110" s="337"/>
      <c r="F110" s="337"/>
      <c r="G110" s="337"/>
      <c r="H110" s="337"/>
      <c r="I110" s="337"/>
      <c r="J110" s="337"/>
      <c r="K110" s="337"/>
      <c r="L110" s="337"/>
      <c r="M110" s="337"/>
      <c r="N110" s="337"/>
      <c r="O110" s="364"/>
      <c r="P110" s="360"/>
      <c r="Q110" s="326"/>
      <c r="R110" s="327"/>
      <c r="S110" s="364"/>
      <c r="T110" s="360"/>
      <c r="U110" s="390"/>
      <c r="V110" s="390"/>
      <c r="W110" s="390"/>
      <c r="X110" s="390"/>
      <c r="Y110" s="390"/>
      <c r="Z110" s="390"/>
      <c r="AA110" s="390"/>
      <c r="AB110" s="390"/>
      <c r="AC110" s="390"/>
      <c r="AD110" s="406"/>
      <c r="AE110" s="407"/>
      <c r="AF110" s="408"/>
      <c r="AI110" s="67">
        <f>IF(Q110="",100,IF(Q110="Yes",1,IF(Q110="No",0,IF(Q110="Partial",0.5,IF(Q110="N/A",1.001)))))</f>
        <v>100</v>
      </c>
    </row>
    <row r="111" spans="1:36" s="67" customFormat="1">
      <c r="A111" s="355"/>
      <c r="B111" s="400"/>
      <c r="C111" s="613" t="s">
        <v>1497</v>
      </c>
      <c r="D111" s="337"/>
      <c r="E111" s="337"/>
      <c r="F111" s="337"/>
      <c r="G111" s="337"/>
      <c r="H111" s="337"/>
      <c r="I111" s="337"/>
      <c r="J111" s="337"/>
      <c r="K111" s="337"/>
      <c r="L111" s="337"/>
      <c r="M111" s="337"/>
      <c r="N111" s="337"/>
      <c r="O111" s="364"/>
      <c r="P111" s="360"/>
      <c r="Q111" s="326"/>
      <c r="R111" s="327"/>
      <c r="S111" s="364"/>
      <c r="T111" s="360"/>
      <c r="U111" s="390"/>
      <c r="V111" s="390"/>
      <c r="W111" s="390"/>
      <c r="X111" s="390"/>
      <c r="Y111" s="390"/>
      <c r="Z111" s="390"/>
      <c r="AA111" s="390"/>
      <c r="AB111" s="390"/>
      <c r="AC111" s="390"/>
      <c r="AD111" s="406"/>
      <c r="AE111" s="407"/>
      <c r="AF111" s="408"/>
      <c r="AI111" s="67">
        <f t="shared" ref="AI111:AI117" si="10">IF(Q111="",100,IF(Q111="Yes",1,IF(Q111="No",0,IF(Q111="Partial",0.5,IF(Q111="N/A",1.001)))))</f>
        <v>100</v>
      </c>
    </row>
    <row r="112" spans="1:36" s="67" customFormat="1" ht="27" customHeight="1">
      <c r="A112" s="355"/>
      <c r="B112" s="400"/>
      <c r="C112" s="613" t="s">
        <v>1498</v>
      </c>
      <c r="D112" s="337"/>
      <c r="E112" s="337"/>
      <c r="F112" s="337"/>
      <c r="G112" s="337"/>
      <c r="H112" s="337"/>
      <c r="I112" s="337"/>
      <c r="J112" s="337"/>
      <c r="K112" s="337"/>
      <c r="L112" s="337"/>
      <c r="M112" s="337"/>
      <c r="N112" s="337"/>
      <c r="O112" s="364"/>
      <c r="P112" s="360"/>
      <c r="Q112" s="326"/>
      <c r="R112" s="327"/>
      <c r="S112" s="364"/>
      <c r="T112" s="360"/>
      <c r="U112" s="390"/>
      <c r="V112" s="390"/>
      <c r="W112" s="390"/>
      <c r="X112" s="390"/>
      <c r="Y112" s="390"/>
      <c r="Z112" s="390"/>
      <c r="AA112" s="390"/>
      <c r="AB112" s="390"/>
      <c r="AC112" s="390"/>
      <c r="AD112" s="406"/>
      <c r="AE112" s="407"/>
      <c r="AF112" s="408"/>
      <c r="AI112" s="67">
        <f t="shared" si="10"/>
        <v>100</v>
      </c>
    </row>
    <row r="113" spans="1:36" s="67" customFormat="1">
      <c r="A113" s="355"/>
      <c r="B113" s="400"/>
      <c r="C113" s="629" t="s">
        <v>1499</v>
      </c>
      <c r="D113" s="378"/>
      <c r="E113" s="378"/>
      <c r="F113" s="378"/>
      <c r="G113" s="378"/>
      <c r="H113" s="378"/>
      <c r="I113" s="378"/>
      <c r="J113" s="378"/>
      <c r="K113" s="378"/>
      <c r="L113" s="378"/>
      <c r="M113" s="378"/>
      <c r="N113" s="438"/>
      <c r="O113" s="364"/>
      <c r="P113" s="360"/>
      <c r="Q113" s="326"/>
      <c r="R113" s="327"/>
      <c r="S113" s="364"/>
      <c r="T113" s="360"/>
      <c r="U113" s="390"/>
      <c r="V113" s="390"/>
      <c r="W113" s="390"/>
      <c r="X113" s="390"/>
      <c r="Y113" s="390"/>
      <c r="Z113" s="390"/>
      <c r="AA113" s="390"/>
      <c r="AB113" s="390"/>
      <c r="AC113" s="390"/>
      <c r="AD113" s="406"/>
      <c r="AE113" s="407"/>
      <c r="AF113" s="408"/>
      <c r="AI113" s="67">
        <f t="shared" si="10"/>
        <v>100</v>
      </c>
    </row>
    <row r="114" spans="1:36" s="67" customFormat="1">
      <c r="A114" s="355"/>
      <c r="B114" s="400"/>
      <c r="C114" s="629" t="s">
        <v>1500</v>
      </c>
      <c r="D114" s="378"/>
      <c r="E114" s="378"/>
      <c r="F114" s="378"/>
      <c r="G114" s="378"/>
      <c r="H114" s="378"/>
      <c r="I114" s="378"/>
      <c r="J114" s="378"/>
      <c r="K114" s="378"/>
      <c r="L114" s="378"/>
      <c r="M114" s="378"/>
      <c r="N114" s="438"/>
      <c r="O114" s="364"/>
      <c r="P114" s="360"/>
      <c r="Q114" s="326"/>
      <c r="R114" s="327"/>
      <c r="S114" s="364"/>
      <c r="T114" s="360"/>
      <c r="U114" s="390"/>
      <c r="V114" s="390"/>
      <c r="W114" s="390"/>
      <c r="X114" s="390"/>
      <c r="Y114" s="390"/>
      <c r="Z114" s="390"/>
      <c r="AA114" s="390"/>
      <c r="AB114" s="390"/>
      <c r="AC114" s="390"/>
      <c r="AD114" s="406"/>
      <c r="AE114" s="407"/>
      <c r="AF114" s="408"/>
      <c r="AI114" s="67">
        <f t="shared" si="10"/>
        <v>100</v>
      </c>
    </row>
    <row r="115" spans="1:36" s="67" customFormat="1" ht="26.25" customHeight="1">
      <c r="A115" s="355"/>
      <c r="B115" s="400"/>
      <c r="C115" s="613" t="s">
        <v>1501</v>
      </c>
      <c r="D115" s="337"/>
      <c r="E115" s="337"/>
      <c r="F115" s="337"/>
      <c r="G115" s="337"/>
      <c r="H115" s="337"/>
      <c r="I115" s="337"/>
      <c r="J115" s="337"/>
      <c r="K115" s="337"/>
      <c r="L115" s="337"/>
      <c r="M115" s="337"/>
      <c r="N115" s="337"/>
      <c r="O115" s="364"/>
      <c r="P115" s="360"/>
      <c r="Q115" s="326"/>
      <c r="R115" s="327"/>
      <c r="S115" s="364"/>
      <c r="T115" s="360"/>
      <c r="U115" s="390"/>
      <c r="V115" s="390"/>
      <c r="W115" s="390"/>
      <c r="X115" s="390"/>
      <c r="Y115" s="390"/>
      <c r="Z115" s="390"/>
      <c r="AA115" s="390"/>
      <c r="AB115" s="390"/>
      <c r="AC115" s="390"/>
      <c r="AD115" s="406"/>
      <c r="AE115" s="407"/>
      <c r="AF115" s="408"/>
      <c r="AI115" s="67">
        <f t="shared" si="10"/>
        <v>100</v>
      </c>
    </row>
    <row r="116" spans="1:36" s="67" customFormat="1" ht="26.25" customHeight="1">
      <c r="A116" s="355"/>
      <c r="B116" s="400"/>
      <c r="C116" s="629" t="s">
        <v>1502</v>
      </c>
      <c r="D116" s="378"/>
      <c r="E116" s="378"/>
      <c r="F116" s="378"/>
      <c r="G116" s="378"/>
      <c r="H116" s="378"/>
      <c r="I116" s="378"/>
      <c r="J116" s="378"/>
      <c r="K116" s="378"/>
      <c r="L116" s="378"/>
      <c r="M116" s="378"/>
      <c r="N116" s="438"/>
      <c r="O116" s="364"/>
      <c r="P116" s="360"/>
      <c r="Q116" s="326"/>
      <c r="R116" s="327"/>
      <c r="S116" s="364"/>
      <c r="T116" s="360"/>
      <c r="U116" s="390"/>
      <c r="V116" s="390"/>
      <c r="W116" s="390"/>
      <c r="X116" s="390"/>
      <c r="Y116" s="390"/>
      <c r="Z116" s="390"/>
      <c r="AA116" s="390"/>
      <c r="AB116" s="390"/>
      <c r="AC116" s="390"/>
      <c r="AD116" s="406"/>
      <c r="AE116" s="407"/>
      <c r="AF116" s="408"/>
      <c r="AI116" s="67">
        <f t="shared" si="10"/>
        <v>100</v>
      </c>
    </row>
    <row r="117" spans="1:36" s="67" customFormat="1">
      <c r="A117" s="355"/>
      <c r="B117" s="400"/>
      <c r="C117" s="629" t="s">
        <v>1441</v>
      </c>
      <c r="D117" s="378"/>
      <c r="E117" s="378"/>
      <c r="F117" s="378"/>
      <c r="G117" s="378"/>
      <c r="H117" s="378"/>
      <c r="I117" s="378"/>
      <c r="J117" s="378"/>
      <c r="K117" s="378"/>
      <c r="L117" s="378"/>
      <c r="M117" s="378"/>
      <c r="N117" s="438"/>
      <c r="O117" s="364"/>
      <c r="P117" s="360"/>
      <c r="Q117" s="326"/>
      <c r="R117" s="327"/>
      <c r="S117" s="364"/>
      <c r="T117" s="360"/>
      <c r="U117" s="390"/>
      <c r="V117" s="390"/>
      <c r="W117" s="390"/>
      <c r="X117" s="390"/>
      <c r="Y117" s="390"/>
      <c r="Z117" s="390"/>
      <c r="AA117" s="390"/>
      <c r="AB117" s="390"/>
      <c r="AC117" s="390"/>
      <c r="AD117" s="406"/>
      <c r="AE117" s="407"/>
      <c r="AF117" s="408"/>
      <c r="AI117" s="67">
        <f t="shared" si="10"/>
        <v>100</v>
      </c>
      <c r="AJ117" s="67">
        <f>SUM(AI109:AI117)</f>
        <v>900</v>
      </c>
    </row>
    <row r="118" spans="1:36" s="67" customFormat="1">
      <c r="A118" s="399" t="s">
        <v>47</v>
      </c>
      <c r="B118" s="399"/>
      <c r="C118" s="399"/>
      <c r="D118" s="399"/>
      <c r="E118" s="399"/>
      <c r="F118" s="399"/>
      <c r="G118" s="399"/>
      <c r="H118" s="399"/>
      <c r="I118" s="399"/>
      <c r="J118" s="399"/>
      <c r="K118" s="399"/>
      <c r="L118" s="399"/>
      <c r="M118" s="399"/>
      <c r="N118" s="399"/>
      <c r="O118" s="328">
        <f>SUM(O89:P117)</f>
        <v>16</v>
      </c>
      <c r="P118" s="328"/>
      <c r="Q118" s="328"/>
      <c r="R118" s="328"/>
      <c r="S118" s="328">
        <f>SUM(S89:T117)</f>
        <v>0</v>
      </c>
      <c r="T118" s="328"/>
      <c r="U118" s="328"/>
      <c r="V118" s="328"/>
      <c r="W118" s="328"/>
      <c r="X118" s="328"/>
      <c r="Y118" s="328"/>
      <c r="Z118" s="328"/>
      <c r="AA118" s="328"/>
      <c r="AB118" s="328"/>
      <c r="AC118" s="328"/>
      <c r="AD118" s="399"/>
      <c r="AE118" s="399"/>
      <c r="AF118" s="399"/>
    </row>
    <row r="119" spans="1:36" s="67" customFormat="1" ht="13.5" customHeight="1"/>
    <row r="120" spans="1:36" s="67" customFormat="1" ht="13.5" customHeight="1">
      <c r="A120" s="396" t="s">
        <v>71</v>
      </c>
      <c r="B120" s="397"/>
      <c r="C120" s="397"/>
      <c r="D120" s="397"/>
      <c r="E120" s="397"/>
      <c r="F120" s="397"/>
      <c r="G120" s="397"/>
      <c r="H120" s="397"/>
      <c r="I120" s="397"/>
      <c r="J120" s="397"/>
      <c r="K120" s="397"/>
      <c r="L120" s="397"/>
      <c r="M120" s="397"/>
      <c r="N120" s="397"/>
      <c r="O120" s="397"/>
      <c r="P120" s="397"/>
      <c r="Q120" s="397"/>
      <c r="R120" s="397"/>
      <c r="S120" s="397"/>
      <c r="T120" s="397"/>
      <c r="U120" s="397"/>
      <c r="V120" s="397"/>
      <c r="W120" s="397"/>
      <c r="X120" s="397"/>
      <c r="Y120" s="397"/>
      <c r="Z120" s="397"/>
      <c r="AA120" s="397"/>
      <c r="AB120" s="397"/>
      <c r="AC120" s="397"/>
      <c r="AD120" s="397"/>
      <c r="AE120" s="397"/>
      <c r="AF120" s="398"/>
    </row>
    <row r="121" spans="1:36" s="67" customFormat="1" ht="13.5" customHeight="1">
      <c r="A121" s="392" t="s">
        <v>1196</v>
      </c>
      <c r="B121" s="393"/>
      <c r="C121" s="393"/>
      <c r="D121" s="393"/>
      <c r="E121" s="393"/>
      <c r="F121" s="393"/>
      <c r="G121" s="393"/>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393"/>
      <c r="AE121" s="393"/>
      <c r="AF121" s="394"/>
    </row>
    <row r="122" spans="1:36" s="67" customFormat="1" ht="13.5" customHeight="1"/>
    <row r="123" spans="1:36" s="67" customFormat="1" ht="13.5" customHeight="1">
      <c r="A123" s="396" t="s">
        <v>73</v>
      </c>
      <c r="B123" s="397"/>
      <c r="C123" s="397"/>
      <c r="D123" s="397"/>
      <c r="E123" s="397"/>
      <c r="F123" s="397"/>
      <c r="G123" s="397"/>
      <c r="H123" s="397"/>
      <c r="I123" s="397"/>
      <c r="J123" s="397"/>
      <c r="K123" s="397"/>
      <c r="L123" s="397"/>
      <c r="M123" s="397"/>
      <c r="N123" s="397"/>
      <c r="O123" s="397"/>
      <c r="P123" s="397"/>
      <c r="Q123" s="397"/>
      <c r="R123" s="397"/>
      <c r="S123" s="397"/>
      <c r="T123" s="397"/>
      <c r="U123" s="397"/>
      <c r="V123" s="397"/>
      <c r="W123" s="397"/>
      <c r="X123" s="397"/>
      <c r="Y123" s="397"/>
      <c r="Z123" s="397"/>
      <c r="AA123" s="397"/>
      <c r="AB123" s="397"/>
      <c r="AC123" s="397"/>
      <c r="AD123" s="397"/>
      <c r="AE123" s="397"/>
      <c r="AF123" s="398"/>
    </row>
    <row r="124" spans="1:36" s="67" customFormat="1" ht="13.5" customHeight="1">
      <c r="A124" s="392" t="s">
        <v>1197</v>
      </c>
      <c r="B124" s="393"/>
      <c r="C124" s="393"/>
      <c r="D124" s="393"/>
      <c r="E124" s="393"/>
      <c r="F124" s="393"/>
      <c r="G124" s="393"/>
      <c r="H124" s="393"/>
      <c r="I124" s="393"/>
      <c r="J124" s="393"/>
      <c r="K124" s="393"/>
      <c r="L124" s="393"/>
      <c r="M124" s="393"/>
      <c r="N124" s="393"/>
      <c r="O124" s="393"/>
      <c r="P124" s="393"/>
      <c r="Q124" s="393"/>
      <c r="R124" s="393"/>
      <c r="S124" s="393"/>
      <c r="T124" s="393"/>
      <c r="U124" s="393"/>
      <c r="V124" s="393"/>
      <c r="W124" s="393"/>
      <c r="X124" s="393"/>
      <c r="Y124" s="393"/>
      <c r="Z124" s="393"/>
      <c r="AA124" s="393"/>
      <c r="AB124" s="393"/>
      <c r="AC124" s="393"/>
      <c r="AD124" s="393"/>
      <c r="AE124" s="393"/>
      <c r="AF124" s="394"/>
    </row>
    <row r="125" spans="1:36" s="67" customFormat="1" ht="13.5" customHeight="1"/>
    <row r="126" spans="1:36" s="67" customFormat="1" ht="13.5" customHeight="1">
      <c r="A126" s="396" t="s">
        <v>77</v>
      </c>
      <c r="B126" s="397"/>
      <c r="C126" s="397"/>
      <c r="D126" s="397"/>
      <c r="E126" s="397"/>
      <c r="F126" s="397"/>
      <c r="G126" s="397"/>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8"/>
    </row>
    <row r="127" spans="1:36" s="67" customFormat="1" ht="13.5" customHeight="1">
      <c r="A127" s="392" t="s">
        <v>1182</v>
      </c>
      <c r="B127" s="393"/>
      <c r="C127" s="393"/>
      <c r="D127" s="393"/>
      <c r="E127" s="393"/>
      <c r="F127" s="393"/>
      <c r="G127" s="393"/>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4"/>
    </row>
    <row r="128" spans="1:36" ht="13.5" customHeight="1">
      <c r="A128" s="328" t="s">
        <v>39</v>
      </c>
      <c r="B128" s="328"/>
      <c r="C128" s="399" t="s">
        <v>40</v>
      </c>
      <c r="D128" s="399"/>
      <c r="E128" s="399"/>
      <c r="F128" s="399"/>
      <c r="G128" s="399"/>
      <c r="H128" s="399"/>
      <c r="I128" s="399"/>
      <c r="J128" s="399"/>
      <c r="K128" s="399"/>
      <c r="L128" s="399"/>
      <c r="M128" s="399"/>
      <c r="N128" s="399"/>
      <c r="O128" s="328" t="s">
        <v>41</v>
      </c>
      <c r="P128" s="328"/>
      <c r="Q128" s="328" t="s">
        <v>42</v>
      </c>
      <c r="R128" s="328"/>
      <c r="S128" s="328" t="s">
        <v>43</v>
      </c>
      <c r="T128" s="328"/>
      <c r="U128" s="399" t="s">
        <v>44</v>
      </c>
      <c r="V128" s="399"/>
      <c r="W128" s="399"/>
      <c r="X128" s="399"/>
      <c r="Y128" s="399"/>
      <c r="Z128" s="399"/>
      <c r="AA128" s="399"/>
      <c r="AB128" s="399"/>
      <c r="AC128" s="399"/>
      <c r="AD128" s="328" t="s">
        <v>45</v>
      </c>
      <c r="AE128" s="328"/>
      <c r="AF128" s="328"/>
    </row>
    <row r="129" spans="1:36" ht="13.5" customHeight="1">
      <c r="A129" s="328"/>
      <c r="B129" s="328"/>
      <c r="C129" s="399"/>
      <c r="D129" s="399"/>
      <c r="E129" s="399"/>
      <c r="F129" s="399"/>
      <c r="G129" s="399"/>
      <c r="H129" s="399"/>
      <c r="I129" s="399"/>
      <c r="J129" s="399"/>
      <c r="K129" s="399"/>
      <c r="L129" s="399"/>
      <c r="M129" s="399"/>
      <c r="N129" s="399"/>
      <c r="O129" s="328"/>
      <c r="P129" s="328"/>
      <c r="Q129" s="328"/>
      <c r="R129" s="328"/>
      <c r="S129" s="328"/>
      <c r="T129" s="328"/>
      <c r="U129" s="399"/>
      <c r="V129" s="399"/>
      <c r="W129" s="399"/>
      <c r="X129" s="399"/>
      <c r="Y129" s="399"/>
      <c r="Z129" s="399"/>
      <c r="AA129" s="399"/>
      <c r="AB129" s="399"/>
      <c r="AC129" s="399"/>
      <c r="AD129" s="328"/>
      <c r="AE129" s="328"/>
      <c r="AF129" s="328"/>
    </row>
    <row r="130" spans="1:36" ht="41.25" customHeight="1">
      <c r="A130" s="353" t="s">
        <v>1503</v>
      </c>
      <c r="B130" s="385"/>
      <c r="C130" s="401" t="s">
        <v>1025</v>
      </c>
      <c r="D130" s="401"/>
      <c r="E130" s="401"/>
      <c r="F130" s="401"/>
      <c r="G130" s="401"/>
      <c r="H130" s="401"/>
      <c r="I130" s="401"/>
      <c r="J130" s="401"/>
      <c r="K130" s="401"/>
      <c r="L130" s="401"/>
      <c r="M130" s="401"/>
      <c r="N130" s="401"/>
      <c r="O130" s="363">
        <f>IF(Q130="N/A",0,IF(Q130="Answer all sub questions",5,IF(Q130="Yes",5,IF(Q130="Partial",5,IF(Q130="No",5,IF(Q130="",5))))))</f>
        <v>5</v>
      </c>
      <c r="P130" s="344"/>
      <c r="Q130" s="328" t="str">
        <f>IF(AJ136&gt;7,"Answer all sub questions",IF(AJ136=(6*1.001),"N/A",IF(AJ136&gt;=6,"Yes",IF(AJ136=5.005,"No",IF(AJ136=4.004,"No",IF(AJ136=3.003,"No",IF(AJ136=2.002,"No",IF(AJ136=1.001,"No",IF(AJ136=0,"No",IF(AJ136&gt;=0.5,"Partial",IF(AJ136&lt;=5.5,"Partial")))))))))))</f>
        <v>Answer all sub questions</v>
      </c>
      <c r="R130" s="328"/>
      <c r="S130" s="363">
        <f>IF(Q130="N/A",O130,IF(Q130="Answer all sub questions",0,IF(Q130="Yes",O130,IF(Q130="Partial",1,IF(Q130="No",0,IF(Q130="",0))))))</f>
        <v>0</v>
      </c>
      <c r="T130" s="344"/>
      <c r="U130" s="329"/>
      <c r="V130" s="330"/>
      <c r="W130" s="330"/>
      <c r="X130" s="330"/>
      <c r="Y130" s="330"/>
      <c r="Z130" s="330"/>
      <c r="AA130" s="330"/>
      <c r="AB130" s="330"/>
      <c r="AC130" s="331"/>
      <c r="AD130" s="472" t="s">
        <v>927</v>
      </c>
      <c r="AE130" s="473"/>
      <c r="AF130" s="474"/>
    </row>
    <row r="131" spans="1:36">
      <c r="A131" s="355"/>
      <c r="B131" s="400"/>
      <c r="C131" s="84"/>
      <c r="D131" s="378" t="s">
        <v>1504</v>
      </c>
      <c r="E131" s="341"/>
      <c r="F131" s="341"/>
      <c r="G131" s="341"/>
      <c r="H131" s="341"/>
      <c r="I131" s="341"/>
      <c r="J131" s="341"/>
      <c r="K131" s="341"/>
      <c r="L131" s="341"/>
      <c r="M131" s="341"/>
      <c r="N131" s="342"/>
      <c r="O131" s="364"/>
      <c r="P131" s="360"/>
      <c r="Q131" s="326"/>
      <c r="R131" s="327"/>
      <c r="S131" s="364"/>
      <c r="T131" s="360"/>
      <c r="U131" s="329"/>
      <c r="V131" s="330"/>
      <c r="W131" s="330"/>
      <c r="X131" s="330"/>
      <c r="Y131" s="330"/>
      <c r="Z131" s="330"/>
      <c r="AA131" s="330"/>
      <c r="AB131" s="330"/>
      <c r="AC131" s="331"/>
      <c r="AD131" s="475"/>
      <c r="AE131" s="478"/>
      <c r="AF131" s="477"/>
      <c r="AI131" s="96">
        <f>IF(Q131="",100,IF(Q131="Yes",1,IF(Q131="No",0,IF(Q131="Partial",0.5,IF(Q131="N/A",1.001)))))</f>
        <v>100</v>
      </c>
    </row>
    <row r="132" spans="1:36">
      <c r="A132" s="355"/>
      <c r="B132" s="400"/>
      <c r="C132" s="84"/>
      <c r="D132" s="378" t="s">
        <v>1505</v>
      </c>
      <c r="E132" s="341"/>
      <c r="F132" s="341"/>
      <c r="G132" s="341"/>
      <c r="H132" s="341"/>
      <c r="I132" s="341"/>
      <c r="J132" s="341"/>
      <c r="K132" s="341"/>
      <c r="L132" s="341"/>
      <c r="M132" s="341"/>
      <c r="N132" s="342"/>
      <c r="O132" s="364"/>
      <c r="P132" s="360"/>
      <c r="Q132" s="326"/>
      <c r="R132" s="327"/>
      <c r="S132" s="364"/>
      <c r="T132" s="360"/>
      <c r="U132" s="329"/>
      <c r="V132" s="330"/>
      <c r="W132" s="330"/>
      <c r="X132" s="330"/>
      <c r="Y132" s="330"/>
      <c r="Z132" s="330"/>
      <c r="AA132" s="330"/>
      <c r="AB132" s="330"/>
      <c r="AC132" s="331"/>
      <c r="AD132" s="475"/>
      <c r="AE132" s="478"/>
      <c r="AF132" s="477"/>
      <c r="AI132" s="96">
        <f t="shared" ref="AI132" si="11">IF(Q132="",100,IF(Q132="Yes",1,IF(Q132="No",0,IF(Q132="Partial",0.5,IF(Q132="N/A",1.001)))))</f>
        <v>100</v>
      </c>
    </row>
    <row r="133" spans="1:36">
      <c r="A133" s="355"/>
      <c r="B133" s="400"/>
      <c r="C133" s="84"/>
      <c r="D133" s="378" t="s">
        <v>1506</v>
      </c>
      <c r="E133" s="341"/>
      <c r="F133" s="341"/>
      <c r="G133" s="341"/>
      <c r="H133" s="341"/>
      <c r="I133" s="341"/>
      <c r="J133" s="341"/>
      <c r="K133" s="341"/>
      <c r="L133" s="341"/>
      <c r="M133" s="341"/>
      <c r="N133" s="342"/>
      <c r="O133" s="364"/>
      <c r="P133" s="360"/>
      <c r="Q133" s="326"/>
      <c r="R133" s="327"/>
      <c r="S133" s="364"/>
      <c r="T133" s="360"/>
      <c r="U133" s="329"/>
      <c r="V133" s="330"/>
      <c r="W133" s="330"/>
      <c r="X133" s="330"/>
      <c r="Y133" s="330"/>
      <c r="Z133" s="330"/>
      <c r="AA133" s="330"/>
      <c r="AB133" s="330"/>
      <c r="AC133" s="331"/>
      <c r="AD133" s="475"/>
      <c r="AE133" s="478"/>
      <c r="AF133" s="477"/>
      <c r="AI133" s="96">
        <f>IF(Q133="",100,IF(Q133="Yes",1,IF(Q133="No",0,IF(Q133="Partial",0.5,IF(Q133="N/A",1.001)))))</f>
        <v>100</v>
      </c>
    </row>
    <row r="134" spans="1:36" ht="25.5" customHeight="1">
      <c r="A134" s="355"/>
      <c r="B134" s="400"/>
      <c r="C134" s="84"/>
      <c r="D134" s="378" t="s">
        <v>1507</v>
      </c>
      <c r="E134" s="341"/>
      <c r="F134" s="341"/>
      <c r="G134" s="341"/>
      <c r="H134" s="341"/>
      <c r="I134" s="341"/>
      <c r="J134" s="341"/>
      <c r="K134" s="341"/>
      <c r="L134" s="341"/>
      <c r="M134" s="341"/>
      <c r="N134" s="342"/>
      <c r="O134" s="364"/>
      <c r="P134" s="360"/>
      <c r="Q134" s="326"/>
      <c r="R134" s="327"/>
      <c r="S134" s="364"/>
      <c r="T134" s="360"/>
      <c r="U134" s="329"/>
      <c r="V134" s="330"/>
      <c r="W134" s="330"/>
      <c r="X134" s="330"/>
      <c r="Y134" s="330"/>
      <c r="Z134" s="330"/>
      <c r="AA134" s="330"/>
      <c r="AB134" s="330"/>
      <c r="AC134" s="331"/>
      <c r="AD134" s="475"/>
      <c r="AE134" s="478"/>
      <c r="AF134" s="477"/>
      <c r="AI134" s="96">
        <f t="shared" ref="AI134" si="12">IF(Q134="",100,IF(Q134="Yes",1,IF(Q134="No",0,IF(Q134="Partial",0.5,IF(Q134="N/A",1.001)))))</f>
        <v>100</v>
      </c>
    </row>
    <row r="135" spans="1:36">
      <c r="A135" s="355"/>
      <c r="B135" s="400"/>
      <c r="C135" s="84"/>
      <c r="D135" s="378" t="s">
        <v>1508</v>
      </c>
      <c r="E135" s="341"/>
      <c r="F135" s="341"/>
      <c r="G135" s="341"/>
      <c r="H135" s="341"/>
      <c r="I135" s="341"/>
      <c r="J135" s="341"/>
      <c r="K135" s="341"/>
      <c r="L135" s="341"/>
      <c r="M135" s="341"/>
      <c r="N135" s="342"/>
      <c r="O135" s="364"/>
      <c r="P135" s="360"/>
      <c r="Q135" s="326"/>
      <c r="R135" s="327"/>
      <c r="S135" s="364"/>
      <c r="T135" s="360"/>
      <c r="U135" s="329"/>
      <c r="V135" s="330"/>
      <c r="W135" s="330"/>
      <c r="X135" s="330"/>
      <c r="Y135" s="330"/>
      <c r="Z135" s="330"/>
      <c r="AA135" s="330"/>
      <c r="AB135" s="330"/>
      <c r="AC135" s="331"/>
      <c r="AD135" s="475"/>
      <c r="AE135" s="478"/>
      <c r="AF135" s="477"/>
      <c r="AI135" s="96">
        <f t="shared" ref="AI135" si="13">IF(Q135="",100,IF(Q135="Yes",1,IF(Q135="No",0,IF(Q135="Partial",0.5,IF(Q135="N/A",1.001)))))</f>
        <v>100</v>
      </c>
    </row>
    <row r="136" spans="1:36">
      <c r="A136" s="355"/>
      <c r="B136" s="400"/>
      <c r="C136" s="84"/>
      <c r="D136" s="378" t="s">
        <v>1509</v>
      </c>
      <c r="E136" s="341"/>
      <c r="F136" s="341"/>
      <c r="G136" s="341"/>
      <c r="H136" s="341"/>
      <c r="I136" s="341"/>
      <c r="J136" s="341"/>
      <c r="K136" s="341"/>
      <c r="L136" s="341"/>
      <c r="M136" s="341"/>
      <c r="N136" s="342"/>
      <c r="O136" s="364"/>
      <c r="P136" s="360"/>
      <c r="Q136" s="326"/>
      <c r="R136" s="327"/>
      <c r="S136" s="364"/>
      <c r="T136" s="360"/>
      <c r="U136" s="329"/>
      <c r="V136" s="330"/>
      <c r="W136" s="330"/>
      <c r="X136" s="330"/>
      <c r="Y136" s="330"/>
      <c r="Z136" s="330"/>
      <c r="AA136" s="330"/>
      <c r="AB136" s="330"/>
      <c r="AC136" s="331"/>
      <c r="AD136" s="475"/>
      <c r="AE136" s="478"/>
      <c r="AF136" s="477"/>
      <c r="AI136" s="96">
        <f>IF(Q136="",100,IF(Q136="Yes",1,IF(Q136="No",0,IF(Q136="Partial",0.5,IF(Q136="N/A",1.001)))))</f>
        <v>100</v>
      </c>
      <c r="AJ136" s="96">
        <f>SUM(AI131:AI136)</f>
        <v>600</v>
      </c>
    </row>
    <row r="137" spans="1:36" ht="13.5" customHeight="1">
      <c r="A137" s="399" t="s">
        <v>47</v>
      </c>
      <c r="B137" s="399"/>
      <c r="C137" s="399"/>
      <c r="D137" s="399"/>
      <c r="E137" s="399"/>
      <c r="F137" s="399"/>
      <c r="G137" s="399"/>
      <c r="H137" s="399"/>
      <c r="I137" s="399"/>
      <c r="J137" s="399"/>
      <c r="K137" s="399"/>
      <c r="L137" s="399"/>
      <c r="M137" s="399"/>
      <c r="N137" s="399"/>
      <c r="O137" s="328">
        <f>SUM(O130:P136)</f>
        <v>5</v>
      </c>
      <c r="P137" s="328"/>
      <c r="Q137" s="328"/>
      <c r="R137" s="328"/>
      <c r="S137" s="328">
        <f>SUM(S130:T136)</f>
        <v>0</v>
      </c>
      <c r="T137" s="328"/>
      <c r="U137" s="328"/>
      <c r="V137" s="328"/>
      <c r="W137" s="328"/>
      <c r="X137" s="328"/>
      <c r="Y137" s="328"/>
      <c r="Z137" s="328"/>
      <c r="AA137" s="328"/>
      <c r="AB137" s="328"/>
      <c r="AC137" s="328"/>
      <c r="AD137" s="399"/>
      <c r="AE137" s="399"/>
      <c r="AF137" s="399"/>
    </row>
    <row r="138" spans="1:36" ht="13.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row>
    <row r="139" spans="1:36" s="67" customFormat="1" ht="13.5" customHeight="1">
      <c r="A139" s="396" t="s">
        <v>79</v>
      </c>
      <c r="B139" s="397"/>
      <c r="C139" s="397"/>
      <c r="D139" s="397"/>
      <c r="E139" s="397"/>
      <c r="F139" s="397"/>
      <c r="G139" s="397"/>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7"/>
      <c r="AD139" s="397"/>
      <c r="AE139" s="397"/>
      <c r="AF139" s="398"/>
    </row>
    <row r="140" spans="1:36" s="67" customFormat="1" ht="13.5" customHeight="1">
      <c r="A140" s="392" t="s">
        <v>1198</v>
      </c>
      <c r="B140" s="393"/>
      <c r="C140" s="393"/>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393"/>
      <c r="AE140" s="393"/>
      <c r="AF140" s="394"/>
    </row>
    <row r="141" spans="1:36" s="67" customFormat="1" ht="13.5" customHeight="1"/>
    <row r="142" spans="1:36" ht="13.5" customHeight="1">
      <c r="A142" s="458" t="s">
        <v>84</v>
      </c>
      <c r="B142" s="458"/>
      <c r="C142" s="458"/>
      <c r="D142" s="458"/>
      <c r="E142" s="458"/>
      <c r="F142" s="458"/>
      <c r="G142" s="458"/>
      <c r="H142" s="458"/>
      <c r="I142" s="458"/>
      <c r="J142" s="458"/>
      <c r="K142" s="458"/>
      <c r="L142" s="458"/>
      <c r="M142" s="458"/>
      <c r="N142" s="458"/>
      <c r="O142" s="458"/>
      <c r="P142" s="458"/>
      <c r="Q142" s="458"/>
      <c r="R142" s="458"/>
      <c r="S142" s="458"/>
      <c r="T142" s="458"/>
      <c r="U142" s="458"/>
      <c r="V142" s="458"/>
      <c r="W142" s="458"/>
      <c r="X142" s="458"/>
      <c r="Y142" s="458"/>
      <c r="Z142" s="458"/>
      <c r="AA142" s="458"/>
      <c r="AB142" s="458"/>
      <c r="AC142" s="458"/>
      <c r="AD142" s="458"/>
      <c r="AE142" s="458"/>
      <c r="AF142" s="458"/>
    </row>
    <row r="143" spans="1:36" ht="13.5" customHeight="1">
      <c r="A143" s="417"/>
      <c r="B143" s="419"/>
      <c r="C143" s="417"/>
      <c r="D143" s="418"/>
      <c r="E143" s="418"/>
      <c r="F143" s="418"/>
      <c r="G143" s="418"/>
      <c r="H143" s="418"/>
      <c r="I143" s="418"/>
      <c r="J143" s="418"/>
      <c r="K143" s="418"/>
      <c r="L143" s="418"/>
      <c r="M143" s="418"/>
      <c r="N143" s="419"/>
      <c r="O143" s="328">
        <f>O137+O118+O82+O69+O56</f>
        <v>30</v>
      </c>
      <c r="P143" s="328"/>
      <c r="Q143" s="338"/>
      <c r="R143" s="339"/>
      <c r="S143" s="328">
        <f>S137+S118+S82+S69+S56</f>
        <v>0</v>
      </c>
      <c r="T143" s="328"/>
      <c r="U143" s="417"/>
      <c r="V143" s="418"/>
      <c r="W143" s="418"/>
      <c r="X143" s="418"/>
      <c r="Y143" s="418"/>
      <c r="Z143" s="418"/>
      <c r="AA143" s="418"/>
      <c r="AB143" s="418"/>
      <c r="AC143" s="418"/>
      <c r="AD143" s="418"/>
      <c r="AE143" s="418"/>
      <c r="AF143" s="419"/>
    </row>
    <row r="144" spans="1:36" ht="13.5" customHeight="1" thickBot="1"/>
    <row r="145" spans="1:38" ht="18.75" customHeight="1">
      <c r="A145" s="462" t="s">
        <v>925</v>
      </c>
      <c r="B145" s="463"/>
      <c r="C145" s="463"/>
      <c r="D145" s="463"/>
      <c r="E145" s="463"/>
      <c r="F145" s="463"/>
      <c r="G145" s="463"/>
      <c r="H145" s="464"/>
    </row>
    <row r="146" spans="1:38" ht="18.75" customHeight="1">
      <c r="A146" s="466" t="s">
        <v>1675</v>
      </c>
      <c r="B146" s="467"/>
      <c r="C146" s="467"/>
      <c r="D146" s="467"/>
      <c r="E146" s="467"/>
      <c r="F146" s="467"/>
      <c r="G146" s="467"/>
      <c r="H146" s="468"/>
    </row>
    <row r="147" spans="1:38" ht="18.75" customHeight="1">
      <c r="A147" s="466" t="s">
        <v>1676</v>
      </c>
      <c r="B147" s="467"/>
      <c r="C147" s="467"/>
      <c r="D147" s="467"/>
      <c r="E147" s="467"/>
      <c r="F147" s="467"/>
      <c r="G147" s="467"/>
      <c r="H147" s="468"/>
    </row>
    <row r="148" spans="1:38" ht="18.75" customHeight="1">
      <c r="A148" s="466" t="s">
        <v>990</v>
      </c>
      <c r="B148" s="467"/>
      <c r="C148" s="467"/>
      <c r="D148" s="467"/>
      <c r="E148" s="467"/>
      <c r="F148" s="467"/>
      <c r="G148" s="467"/>
      <c r="H148" s="468"/>
    </row>
    <row r="149" spans="1:38" ht="18.75" customHeight="1">
      <c r="A149" s="466" t="s">
        <v>991</v>
      </c>
      <c r="B149" s="467"/>
      <c r="C149" s="467"/>
      <c r="D149" s="467"/>
      <c r="E149" s="467"/>
      <c r="F149" s="467"/>
      <c r="G149" s="467"/>
      <c r="H149" s="468"/>
    </row>
    <row r="150" spans="1:38" ht="18.75" customHeight="1">
      <c r="A150" s="466" t="s">
        <v>1677</v>
      </c>
      <c r="B150" s="467"/>
      <c r="C150" s="467"/>
      <c r="D150" s="467"/>
      <c r="E150" s="467"/>
      <c r="F150" s="467"/>
      <c r="G150" s="467"/>
      <c r="H150" s="468"/>
    </row>
    <row r="151" spans="1:38" ht="18.75" customHeight="1">
      <c r="A151" s="466" t="s">
        <v>1678</v>
      </c>
      <c r="B151" s="467"/>
      <c r="C151" s="467"/>
      <c r="D151" s="467"/>
      <c r="E151" s="467"/>
      <c r="F151" s="467"/>
      <c r="G151" s="467"/>
      <c r="H151" s="468"/>
    </row>
    <row r="152" spans="1:38" ht="18.75" customHeight="1">
      <c r="A152" s="466" t="s">
        <v>1679</v>
      </c>
      <c r="B152" s="467"/>
      <c r="C152" s="467"/>
      <c r="D152" s="467"/>
      <c r="E152" s="467"/>
      <c r="F152" s="467"/>
      <c r="G152" s="467"/>
      <c r="H152" s="468"/>
    </row>
    <row r="153" spans="1:38" ht="18.75" customHeight="1" thickBot="1">
      <c r="A153" s="469" t="s">
        <v>1681</v>
      </c>
      <c r="B153" s="470"/>
      <c r="C153" s="470"/>
      <c r="D153" s="470"/>
      <c r="E153" s="470"/>
      <c r="F153" s="470"/>
      <c r="G153" s="470"/>
      <c r="H153" s="471"/>
      <c r="AL153" s="65"/>
    </row>
    <row r="154" spans="1:38" ht="15">
      <c r="AL154" s="67" t="s">
        <v>5</v>
      </c>
    </row>
    <row r="155" spans="1:38" ht="15">
      <c r="AL155" s="67" t="s">
        <v>7</v>
      </c>
    </row>
    <row r="156" spans="1:38" ht="15">
      <c r="AL156" s="67" t="s">
        <v>29</v>
      </c>
    </row>
    <row r="157" spans="1:38">
      <c r="AL157" s="67"/>
    </row>
    <row r="158" spans="1:38" ht="15">
      <c r="AL158" s="67" t="s">
        <v>5</v>
      </c>
    </row>
    <row r="159" spans="1:38" ht="15">
      <c r="AL159" s="67" t="s">
        <v>85</v>
      </c>
    </row>
    <row r="160" spans="1:38" ht="15">
      <c r="AL160" s="67" t="s">
        <v>7</v>
      </c>
    </row>
    <row r="161" spans="38:38" ht="15">
      <c r="AL161" s="67" t="s">
        <v>29</v>
      </c>
    </row>
    <row r="162" spans="38:38">
      <c r="AL162" s="67"/>
    </row>
    <row r="163" spans="38:38">
      <c r="AL163" s="67"/>
    </row>
    <row r="164" spans="38:38">
      <c r="AL164" s="67"/>
    </row>
    <row r="165" spans="38:38">
      <c r="AL165" s="67"/>
    </row>
    <row r="166" spans="38:38">
      <c r="AL166" s="67"/>
    </row>
    <row r="167" spans="38:38">
      <c r="AL167" s="67"/>
    </row>
    <row r="168" spans="38:38">
      <c r="AL168" s="67"/>
    </row>
    <row r="169" spans="38:38">
      <c r="AL169" s="67"/>
    </row>
  </sheetData>
  <sheetProtection algorithmName="SHA-512" hashValue="k9M1HaTFhqp7d1IuRe5yQ4ccIIFqy434X3bowEH5nDeQZIYwcy6hozeZ3YMron9mmpt+lNwnK7bjkwxA2pcojw==" saltValue="c/yKQOCc3Ew6CWHcZJWesA==" spinCount="100000" sheet="1" objects="1" scenarios="1"/>
  <mergeCells count="331">
    <mergeCell ref="A153:H153"/>
    <mergeCell ref="A145:H145"/>
    <mergeCell ref="A146:H146"/>
    <mergeCell ref="A147:H147"/>
    <mergeCell ref="A148:H148"/>
    <mergeCell ref="A149:H149"/>
    <mergeCell ref="A150:H150"/>
    <mergeCell ref="A151:H151"/>
    <mergeCell ref="A152:H152"/>
    <mergeCell ref="C117:N117"/>
    <mergeCell ref="Q117:R117"/>
    <mergeCell ref="U117:AC117"/>
    <mergeCell ref="C115:N115"/>
    <mergeCell ref="Q115:R115"/>
    <mergeCell ref="U115:AC115"/>
    <mergeCell ref="C116:N116"/>
    <mergeCell ref="Q116:R116"/>
    <mergeCell ref="U116:AC116"/>
    <mergeCell ref="C113:N113"/>
    <mergeCell ref="Q113:R113"/>
    <mergeCell ref="U113:AC113"/>
    <mergeCell ref="C114:N114"/>
    <mergeCell ref="Q114:R114"/>
    <mergeCell ref="U114:AC114"/>
    <mergeCell ref="C111:N111"/>
    <mergeCell ref="Q111:R111"/>
    <mergeCell ref="U111:AC111"/>
    <mergeCell ref="C112:N112"/>
    <mergeCell ref="Q112:R112"/>
    <mergeCell ref="U112:AC112"/>
    <mergeCell ref="C110:N110"/>
    <mergeCell ref="Q110:R110"/>
    <mergeCell ref="U110:AC110"/>
    <mergeCell ref="A94:AF94"/>
    <mergeCell ref="A95:AF95"/>
    <mergeCell ref="A107:AF107"/>
    <mergeCell ref="A108:B117"/>
    <mergeCell ref="O108:P117"/>
    <mergeCell ref="S108:T117"/>
    <mergeCell ref="AD108:AF117"/>
    <mergeCell ref="C108:N108"/>
    <mergeCell ref="Q108:R108"/>
    <mergeCell ref="U108:AC108"/>
    <mergeCell ref="C109:N109"/>
    <mergeCell ref="Q109:R109"/>
    <mergeCell ref="U109:AC109"/>
    <mergeCell ref="C104:N104"/>
    <mergeCell ref="Q104:R104"/>
    <mergeCell ref="U104:AC104"/>
    <mergeCell ref="C105:N105"/>
    <mergeCell ref="Q105:R105"/>
    <mergeCell ref="U105:AC105"/>
    <mergeCell ref="C103:N103"/>
    <mergeCell ref="Q103:R103"/>
    <mergeCell ref="AD91:AF91"/>
    <mergeCell ref="A93:AF93"/>
    <mergeCell ref="A91:B91"/>
    <mergeCell ref="C91:N91"/>
    <mergeCell ref="O91:P91"/>
    <mergeCell ref="Q91:R91"/>
    <mergeCell ref="S91:T91"/>
    <mergeCell ref="U91:AC91"/>
    <mergeCell ref="C102:N102"/>
    <mergeCell ref="Q102:R102"/>
    <mergeCell ref="U102:AC102"/>
    <mergeCell ref="U97:AC97"/>
    <mergeCell ref="C98:N98"/>
    <mergeCell ref="Q98:R98"/>
    <mergeCell ref="U98:AC98"/>
    <mergeCell ref="C99:N99"/>
    <mergeCell ref="Q99:R99"/>
    <mergeCell ref="U99:AC99"/>
    <mergeCell ref="A92:AF92"/>
    <mergeCell ref="A96:B106"/>
    <mergeCell ref="C96:N96"/>
    <mergeCell ref="AD96:AF106"/>
    <mergeCell ref="C106:N106"/>
    <mergeCell ref="Q106:R106"/>
    <mergeCell ref="AD69:AF69"/>
    <mergeCell ref="A90:B90"/>
    <mergeCell ref="C90:N90"/>
    <mergeCell ref="O90:P90"/>
    <mergeCell ref="Q90:R90"/>
    <mergeCell ref="S90:T90"/>
    <mergeCell ref="U90:AC90"/>
    <mergeCell ref="AD90:AF90"/>
    <mergeCell ref="Q68:R68"/>
    <mergeCell ref="S68:T68"/>
    <mergeCell ref="U68:AC68"/>
    <mergeCell ref="AD68:AF68"/>
    <mergeCell ref="A69:B69"/>
    <mergeCell ref="C69:N69"/>
    <mergeCell ref="O69:P69"/>
    <mergeCell ref="Q69:R69"/>
    <mergeCell ref="S69:T69"/>
    <mergeCell ref="U69:AC69"/>
    <mergeCell ref="A88:AF88"/>
    <mergeCell ref="A89:B89"/>
    <mergeCell ref="C89:N89"/>
    <mergeCell ref="O89:P89"/>
    <mergeCell ref="Q89:R89"/>
    <mergeCell ref="S89:T89"/>
    <mergeCell ref="J37:K37"/>
    <mergeCell ref="L37:M37"/>
    <mergeCell ref="N37:O37"/>
    <mergeCell ref="A68:B68"/>
    <mergeCell ref="C68:N68"/>
    <mergeCell ref="O68:P68"/>
    <mergeCell ref="J36:K36"/>
    <mergeCell ref="L36:M36"/>
    <mergeCell ref="N36:O36"/>
    <mergeCell ref="B37:E37"/>
    <mergeCell ref="F37:G37"/>
    <mergeCell ref="D53:N53"/>
    <mergeCell ref="A44:AF44"/>
    <mergeCell ref="AD66:AF67"/>
    <mergeCell ref="A66:B67"/>
    <mergeCell ref="C66:N67"/>
    <mergeCell ref="O66:P67"/>
    <mergeCell ref="Q66:R67"/>
    <mergeCell ref="S66:T67"/>
    <mergeCell ref="U66:AC67"/>
    <mergeCell ref="A58:AF58"/>
    <mergeCell ref="A59:AF59"/>
    <mergeCell ref="A61:AF61"/>
    <mergeCell ref="A62:AF62"/>
    <mergeCell ref="I29:M29"/>
    <mergeCell ref="B30:H30"/>
    <mergeCell ref="B34:O34"/>
    <mergeCell ref="B19:H19"/>
    <mergeCell ref="B20:H20"/>
    <mergeCell ref="B21:H21"/>
    <mergeCell ref="B22:H22"/>
    <mergeCell ref="B23:H23"/>
    <mergeCell ref="B24:H24"/>
    <mergeCell ref="B26:H26"/>
    <mergeCell ref="B18:H18"/>
    <mergeCell ref="I5:M5"/>
    <mergeCell ref="B6:H6"/>
    <mergeCell ref="B10:H10"/>
    <mergeCell ref="B11:H11"/>
    <mergeCell ref="B12:H12"/>
    <mergeCell ref="B25:H25"/>
    <mergeCell ref="B28:Q28"/>
    <mergeCell ref="T28:AI28"/>
    <mergeCell ref="B5:H5"/>
    <mergeCell ref="B7:H7"/>
    <mergeCell ref="B8:H8"/>
    <mergeCell ref="U132:AC132"/>
    <mergeCell ref="AD137:AF137"/>
    <mergeCell ref="A139:AF139"/>
    <mergeCell ref="A140:AF140"/>
    <mergeCell ref="A142:AF142"/>
    <mergeCell ref="A143:B143"/>
    <mergeCell ref="C143:N143"/>
    <mergeCell ref="O143:P143"/>
    <mergeCell ref="Q143:R143"/>
    <mergeCell ref="S143:T143"/>
    <mergeCell ref="U143:AF143"/>
    <mergeCell ref="A137:B137"/>
    <mergeCell ref="C137:N137"/>
    <mergeCell ref="O137:P137"/>
    <mergeCell ref="Q137:R137"/>
    <mergeCell ref="S137:T137"/>
    <mergeCell ref="U137:AC137"/>
    <mergeCell ref="AD130:AF136"/>
    <mergeCell ref="D136:N136"/>
    <mergeCell ref="Q136:R136"/>
    <mergeCell ref="A128:B129"/>
    <mergeCell ref="C128:N129"/>
    <mergeCell ref="O128:P129"/>
    <mergeCell ref="U136:AC136"/>
    <mergeCell ref="A130:B136"/>
    <mergeCell ref="C130:N130"/>
    <mergeCell ref="O130:P136"/>
    <mergeCell ref="Q130:R130"/>
    <mergeCell ref="S130:T136"/>
    <mergeCell ref="U130:AC130"/>
    <mergeCell ref="D133:N133"/>
    <mergeCell ref="Q133:R133"/>
    <mergeCell ref="U133:AC133"/>
    <mergeCell ref="D134:N134"/>
    <mergeCell ref="Q134:R134"/>
    <mergeCell ref="U134:AC134"/>
    <mergeCell ref="D135:N135"/>
    <mergeCell ref="Q135:R135"/>
    <mergeCell ref="U135:AC135"/>
    <mergeCell ref="D131:N131"/>
    <mergeCell ref="Q131:R131"/>
    <mergeCell ref="U131:AC131"/>
    <mergeCell ref="D132:N132"/>
    <mergeCell ref="Q132:R132"/>
    <mergeCell ref="A124:AF124"/>
    <mergeCell ref="A126:AF126"/>
    <mergeCell ref="A118:B118"/>
    <mergeCell ref="C118:N118"/>
    <mergeCell ref="O118:P118"/>
    <mergeCell ref="Q118:R118"/>
    <mergeCell ref="S118:T118"/>
    <mergeCell ref="U118:AC118"/>
    <mergeCell ref="A127:AF127"/>
    <mergeCell ref="Q128:R129"/>
    <mergeCell ref="S128:T129"/>
    <mergeCell ref="U128:AC129"/>
    <mergeCell ref="AD128:AF129"/>
    <mergeCell ref="AD118:AF118"/>
    <mergeCell ref="A120:AF120"/>
    <mergeCell ref="A121:AF121"/>
    <mergeCell ref="U89:AC89"/>
    <mergeCell ref="AD89:AF89"/>
    <mergeCell ref="U106:AC106"/>
    <mergeCell ref="C100:N100"/>
    <mergeCell ref="Q100:R100"/>
    <mergeCell ref="U100:AC100"/>
    <mergeCell ref="C101:N101"/>
    <mergeCell ref="Q101:R101"/>
    <mergeCell ref="U101:AC101"/>
    <mergeCell ref="O96:P106"/>
    <mergeCell ref="Q96:R96"/>
    <mergeCell ref="S96:T106"/>
    <mergeCell ref="U96:AC96"/>
    <mergeCell ref="C97:N97"/>
    <mergeCell ref="Q97:R97"/>
    <mergeCell ref="U103:AC103"/>
    <mergeCell ref="A123:AF123"/>
    <mergeCell ref="A84:AF84"/>
    <mergeCell ref="A85:AF85"/>
    <mergeCell ref="A86:B87"/>
    <mergeCell ref="C86:N87"/>
    <mergeCell ref="O86:P87"/>
    <mergeCell ref="Q86:R87"/>
    <mergeCell ref="S86:T87"/>
    <mergeCell ref="U86:AC87"/>
    <mergeCell ref="AD86:AF87"/>
    <mergeCell ref="AD81:AF81"/>
    <mergeCell ref="A82:B82"/>
    <mergeCell ref="C82:N82"/>
    <mergeCell ref="O82:P82"/>
    <mergeCell ref="Q82:R82"/>
    <mergeCell ref="S82:T82"/>
    <mergeCell ref="U82:AC82"/>
    <mergeCell ref="AD82:AF82"/>
    <mergeCell ref="A81:B81"/>
    <mergeCell ref="C81:N81"/>
    <mergeCell ref="O81:P81"/>
    <mergeCell ref="Q81:R81"/>
    <mergeCell ref="S81:T81"/>
    <mergeCell ref="U81:AC81"/>
    <mergeCell ref="A78:AF78"/>
    <mergeCell ref="A79:B80"/>
    <mergeCell ref="C79:N80"/>
    <mergeCell ref="O79:P80"/>
    <mergeCell ref="Q79:R80"/>
    <mergeCell ref="S79:T80"/>
    <mergeCell ref="U79:AC80"/>
    <mergeCell ref="AD79:AF80"/>
    <mergeCell ref="A71:AF71"/>
    <mergeCell ref="A72:AF72"/>
    <mergeCell ref="A74:AF74"/>
    <mergeCell ref="A75:AF75"/>
    <mergeCell ref="A77:AF77"/>
    <mergeCell ref="A64:AF64"/>
    <mergeCell ref="A65:AF65"/>
    <mergeCell ref="U54:AC55"/>
    <mergeCell ref="AD54:AF55"/>
    <mergeCell ref="C55:N55"/>
    <mergeCell ref="A56:B56"/>
    <mergeCell ref="C56:N56"/>
    <mergeCell ref="O56:P56"/>
    <mergeCell ref="Q56:R56"/>
    <mergeCell ref="S56:T56"/>
    <mergeCell ref="U56:AC56"/>
    <mergeCell ref="AD56:AF56"/>
    <mergeCell ref="Q53:R53"/>
    <mergeCell ref="U53:AC53"/>
    <mergeCell ref="A54:B55"/>
    <mergeCell ref="C54:N54"/>
    <mergeCell ref="O54:P55"/>
    <mergeCell ref="Q54:R55"/>
    <mergeCell ref="S54:T55"/>
    <mergeCell ref="AD48:AF53"/>
    <mergeCell ref="D49:N49"/>
    <mergeCell ref="Q49:R49"/>
    <mergeCell ref="U49:AC49"/>
    <mergeCell ref="D50:N50"/>
    <mergeCell ref="Q50:R50"/>
    <mergeCell ref="U50:AC50"/>
    <mergeCell ref="D51:N51"/>
    <mergeCell ref="Q51:R51"/>
    <mergeCell ref="U51:AC51"/>
    <mergeCell ref="A48:B53"/>
    <mergeCell ref="C48:N48"/>
    <mergeCell ref="O48:P53"/>
    <mergeCell ref="Q48:R48"/>
    <mergeCell ref="S48:T53"/>
    <mergeCell ref="U48:AC48"/>
    <mergeCell ref="D52:N52"/>
    <mergeCell ref="Q52:R52"/>
    <mergeCell ref="U52:AC52"/>
    <mergeCell ref="A45:AF45"/>
    <mergeCell ref="A46:B47"/>
    <mergeCell ref="C46:N47"/>
    <mergeCell ref="O46:P47"/>
    <mergeCell ref="Q46:R47"/>
    <mergeCell ref="S46:T47"/>
    <mergeCell ref="U46:AC47"/>
    <mergeCell ref="AD46:AF47"/>
    <mergeCell ref="J35:K35"/>
    <mergeCell ref="L35:M35"/>
    <mergeCell ref="N35:O35"/>
    <mergeCell ref="Q35:X42"/>
    <mergeCell ref="A1:AF1"/>
    <mergeCell ref="A2:AF2"/>
    <mergeCell ref="B4:Q4"/>
    <mergeCell ref="T4:AI4"/>
    <mergeCell ref="B9:H9"/>
    <mergeCell ref="B35:E35"/>
    <mergeCell ref="F35:G35"/>
    <mergeCell ref="H35:I35"/>
    <mergeCell ref="B36:E36"/>
    <mergeCell ref="F36:G36"/>
    <mergeCell ref="H36:I36"/>
    <mergeCell ref="H37:I37"/>
    <mergeCell ref="B31:H31"/>
    <mergeCell ref="B29:H29"/>
    <mergeCell ref="B32:H32"/>
    <mergeCell ref="B13:H13"/>
    <mergeCell ref="B14:H14"/>
    <mergeCell ref="B15:H15"/>
    <mergeCell ref="B16:H16"/>
    <mergeCell ref="B17:H17"/>
  </mergeCells>
  <dataValidations count="2">
    <dataValidation type="list" allowBlank="1" showInputMessage="1" showErrorMessage="1" sqref="F36:O37 Q131:R136" xr:uid="{B4AA28FF-9AC6-4B5F-9A9F-730BCB08AFE8}">
      <formula1>$AL$153:$AL$155</formula1>
    </dataValidation>
    <dataValidation type="list" allowBlank="1" showInputMessage="1" showErrorMessage="1" sqref="Q49:R55 Q68:R68 Q81:R81 Q89:R91 Q97:R106 Q109:R117" xr:uid="{B6BA726C-2BDE-4905-AB9A-8804418A1D28}">
      <formula1>$AL$157:$AL$160</formula1>
    </dataValidation>
  </dataValidations>
  <hyperlinks>
    <hyperlink ref="A94:AF94" location="Culture!A88" display="Refer to TECHNICAL SCORECARD: TB culture for detection and identification of mycobacteria." xr:uid="{DC25F671-834D-474F-967D-A5349B5243EF}"/>
    <hyperlink ref="A146:E146" location="'Smear-Xpert Module'!A1" display="- Smear-Xpert Module" xr:uid="{4C1C8EA9-5CE2-4B6E-B351-991E813EA8E1}"/>
    <hyperlink ref="A147:E147" location="'Culture Module'!A1" display="- Culture module" xr:uid="{3506DBB6-555D-470B-BB03-85664C70350E}"/>
    <hyperlink ref="A148:E148" location="'DST Module'!A1" display="- DST module" xr:uid="{C1F9AE31-3B1E-4984-AC06-550C347DC6E9}"/>
    <hyperlink ref="A149:E149" location="'Smear-Xpert Module'!A1" display="- Smear-Xpert Module" xr:uid="{BF96C16C-4EAB-4AA8-B93D-58437D65E5BA}"/>
    <hyperlink ref="A150:E150" location="'Culture Module'!A1" display="- Culture module" xr:uid="{70EC2533-4EF1-450A-9B5E-2CE0C2884526}"/>
    <hyperlink ref="A151:E151" location="'DST Module'!A1" display="- DST module" xr:uid="{8EC614F2-BF2F-49FA-B2AF-5865DA402506}"/>
    <hyperlink ref="A152:E152" location="'Smear-Xpert Module'!A1" display="- Smear-Xpert Module" xr:uid="{80D69736-9A96-431B-B5E1-88FE45C19ED6}"/>
    <hyperlink ref="A153:E153" location="'DST Module'!A1" display="- DST module" xr:uid="{2C5B5CBF-698A-4292-9622-7787D4D1C533}"/>
    <hyperlink ref="A146:H146" location="'General TB Module'!A1" display="- General module" xr:uid="{01618D31-D128-4BAB-B5B0-4EC98BD0304A}"/>
    <hyperlink ref="A147:H147" location="Smear!A1" display="- Smear module" xr:uid="{A7F1290C-4D07-4954-9CE9-BA260FB1D912}"/>
    <hyperlink ref="A148:H148" location="Culture!A1" display="- Culture module" xr:uid="{1168BC14-F0A4-4725-B639-0FB400BDD41D}"/>
    <hyperlink ref="A149:H149" location="DST!A1" display="- DST module" xr:uid="{704AAEF6-A474-40A7-BD94-CC5AF6BADFD8}"/>
    <hyperlink ref="A150:H150" location="Xpert!A1" display="- Xpert module" xr:uid="{9E88973B-EE36-4C82-94EF-213103C53B87}"/>
    <hyperlink ref="A151:H151" location="'TB LAMP'!A1" display="- TB-LAMP module" xr:uid="{BF2F7377-29B0-4245-BCBC-BF085BB4AFAD}"/>
    <hyperlink ref="A152:H152" location="'LF LAM'!A1" display="- LF-LAM module" xr:uid="{A0C55AC0-CA5A-4D49-BC96-B489386F696A}"/>
    <hyperlink ref="A153:H153" location="Truenat!A1" display="- Truenat module" xr:uid="{164FBA88-4540-46EC-861E-14357A44AAEB}"/>
  </hyperlinks>
  <pageMargins left="0.7" right="0.7" top="0.75" bottom="0.75" header="0.3" footer="0.3"/>
  <pageSetup paperSize="9" orientation="portrait"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E58DD-6647-475A-8DC5-82826931CE03}">
  <sheetPr>
    <tabColor rgb="FF00B050"/>
  </sheetPr>
  <dimension ref="A1:AL139"/>
  <sheetViews>
    <sheetView showGridLines="0" zoomScaleNormal="100" workbookViewId="0">
      <pane ySplit="2" topLeftCell="A3" activePane="bottomLeft" state="frozen"/>
      <selection pane="bottomLeft" activeCell="AB9" sqref="AB9"/>
    </sheetView>
  </sheetViews>
  <sheetFormatPr baseColWidth="10" defaultColWidth="9.1640625" defaultRowHeight="14"/>
  <cols>
    <col min="1" max="12" width="5.5" style="96" customWidth="1"/>
    <col min="13" max="13" width="5.6640625" style="96" customWidth="1"/>
    <col min="14" max="34" width="5.5" style="96" customWidth="1"/>
    <col min="35" max="37" width="5.5" style="96" hidden="1" customWidth="1"/>
    <col min="38" max="38" width="9.1640625" style="96" hidden="1" customWidth="1"/>
    <col min="39" max="16384" width="9.1640625" style="96"/>
  </cols>
  <sheetData>
    <row r="1" spans="1:35" s="95" customFormat="1" ht="122" customHeight="1">
      <c r="A1" s="498" t="s">
        <v>1735</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row>
    <row r="2" spans="1:35" s="95" customFormat="1" ht="33.75" customHeight="1">
      <c r="A2" s="320" t="s">
        <v>1510</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row>
    <row r="3" spans="1:35" ht="13.5"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row>
    <row r="4" spans="1:35" ht="13.5" customHeight="1">
      <c r="A4" s="67" t="s">
        <v>1511</v>
      </c>
      <c r="B4" s="465" t="s">
        <v>992</v>
      </c>
      <c r="C4" s="465"/>
      <c r="D4" s="465"/>
      <c r="E4" s="465"/>
      <c r="F4" s="465"/>
      <c r="G4" s="465"/>
      <c r="H4" s="465"/>
      <c r="I4" s="465"/>
      <c r="J4" s="465"/>
      <c r="K4" s="465"/>
      <c r="L4" s="465"/>
      <c r="M4" s="465"/>
      <c r="N4" s="465"/>
      <c r="O4" s="465"/>
      <c r="P4" s="465"/>
      <c r="Q4" s="465"/>
      <c r="S4" s="67"/>
      <c r="T4" s="459"/>
      <c r="U4" s="459"/>
      <c r="V4" s="459"/>
      <c r="W4" s="459"/>
      <c r="X4" s="459"/>
      <c r="Y4" s="459"/>
      <c r="Z4" s="459"/>
      <c r="AA4" s="459"/>
      <c r="AB4" s="459"/>
      <c r="AC4" s="459"/>
      <c r="AD4" s="459"/>
      <c r="AE4" s="459"/>
      <c r="AF4" s="459"/>
      <c r="AG4" s="459"/>
      <c r="AH4" s="459"/>
      <c r="AI4" s="459"/>
    </row>
    <row r="5" spans="1:35" s="67" customFormat="1" ht="15" customHeight="1">
      <c r="B5" s="603" t="s">
        <v>1512</v>
      </c>
      <c r="C5" s="628"/>
      <c r="D5" s="628"/>
      <c r="E5" s="628"/>
      <c r="F5" s="628"/>
      <c r="G5" s="628"/>
      <c r="H5" s="604"/>
      <c r="I5" s="97" t="s">
        <v>97</v>
      </c>
      <c r="J5" s="97" t="s">
        <v>98</v>
      </c>
      <c r="K5" s="97" t="s">
        <v>99</v>
      </c>
      <c r="L5" s="97" t="s">
        <v>100</v>
      </c>
      <c r="M5" s="73" t="s">
        <v>192</v>
      </c>
    </row>
    <row r="6" spans="1:35" s="67" customFormat="1">
      <c r="B6" s="337" t="s">
        <v>1214</v>
      </c>
      <c r="C6" s="337"/>
      <c r="D6" s="337"/>
      <c r="E6" s="337"/>
      <c r="F6" s="337"/>
      <c r="G6" s="337"/>
      <c r="H6" s="337"/>
      <c r="I6" s="59"/>
      <c r="J6" s="59"/>
      <c r="K6" s="59"/>
      <c r="L6" s="59"/>
      <c r="M6" s="98">
        <f t="shared" ref="M6:M11" si="0">SUM(I6:L6)</f>
        <v>0</v>
      </c>
    </row>
    <row r="7" spans="1:35" s="67" customFormat="1">
      <c r="B7" s="337" t="s">
        <v>1215</v>
      </c>
      <c r="C7" s="337"/>
      <c r="D7" s="337"/>
      <c r="E7" s="337"/>
      <c r="F7" s="337"/>
      <c r="G7" s="337"/>
      <c r="H7" s="337"/>
      <c r="I7" s="59"/>
      <c r="J7" s="59"/>
      <c r="K7" s="59"/>
      <c r="L7" s="59"/>
      <c r="M7" s="98">
        <f t="shared" si="0"/>
        <v>0</v>
      </c>
    </row>
    <row r="8" spans="1:35" s="67" customFormat="1">
      <c r="B8" s="337" t="s">
        <v>1513</v>
      </c>
      <c r="C8" s="337"/>
      <c r="D8" s="337"/>
      <c r="E8" s="337"/>
      <c r="F8" s="337"/>
      <c r="G8" s="337"/>
      <c r="H8" s="337"/>
      <c r="I8" s="59"/>
      <c r="J8" s="59"/>
      <c r="K8" s="59"/>
      <c r="L8" s="59"/>
      <c r="M8" s="98">
        <f t="shared" si="0"/>
        <v>0</v>
      </c>
    </row>
    <row r="9" spans="1:35" s="67" customFormat="1">
      <c r="B9" s="337" t="s">
        <v>1514</v>
      </c>
      <c r="C9" s="337"/>
      <c r="D9" s="337"/>
      <c r="E9" s="337"/>
      <c r="F9" s="337"/>
      <c r="G9" s="337"/>
      <c r="H9" s="337"/>
      <c r="I9" s="59"/>
      <c r="J9" s="59"/>
      <c r="K9" s="59"/>
      <c r="L9" s="59"/>
      <c r="M9" s="98">
        <f t="shared" si="0"/>
        <v>0</v>
      </c>
    </row>
    <row r="10" spans="1:35" s="67" customFormat="1">
      <c r="B10" s="337" t="s">
        <v>1515</v>
      </c>
      <c r="C10" s="337"/>
      <c r="D10" s="337"/>
      <c r="E10" s="337"/>
      <c r="F10" s="337"/>
      <c r="G10" s="337"/>
      <c r="H10" s="337"/>
      <c r="I10" s="59"/>
      <c r="J10" s="59"/>
      <c r="K10" s="59"/>
      <c r="L10" s="59"/>
      <c r="M10" s="98">
        <f t="shared" si="0"/>
        <v>0</v>
      </c>
    </row>
    <row r="11" spans="1:35" s="67" customFormat="1">
      <c r="B11" s="337" t="s">
        <v>1516</v>
      </c>
      <c r="C11" s="337"/>
      <c r="D11" s="337"/>
      <c r="E11" s="337"/>
      <c r="F11" s="337"/>
      <c r="G11" s="337"/>
      <c r="H11" s="337"/>
      <c r="I11" s="59"/>
      <c r="J11" s="59"/>
      <c r="K11" s="59"/>
      <c r="L11" s="59"/>
      <c r="M11" s="98">
        <f t="shared" si="0"/>
        <v>0</v>
      </c>
    </row>
    <row r="12" spans="1:35" s="67" customFormat="1" ht="15" customHeight="1">
      <c r="B12" s="603" t="s">
        <v>1517</v>
      </c>
      <c r="C12" s="628"/>
      <c r="D12" s="628"/>
      <c r="E12" s="628"/>
      <c r="F12" s="628"/>
      <c r="G12" s="628"/>
      <c r="H12" s="604"/>
      <c r="I12" s="97" t="s">
        <v>97</v>
      </c>
      <c r="J12" s="97" t="s">
        <v>98</v>
      </c>
      <c r="K12" s="97" t="s">
        <v>99</v>
      </c>
      <c r="L12" s="97" t="s">
        <v>100</v>
      </c>
      <c r="M12" s="73" t="s">
        <v>192</v>
      </c>
    </row>
    <row r="13" spans="1:35" s="67" customFormat="1">
      <c r="B13" s="337" t="s">
        <v>1518</v>
      </c>
      <c r="C13" s="337"/>
      <c r="D13" s="337"/>
      <c r="E13" s="337"/>
      <c r="F13" s="337"/>
      <c r="G13" s="337"/>
      <c r="H13" s="337"/>
      <c r="I13" s="59"/>
      <c r="J13" s="59"/>
      <c r="K13" s="59"/>
      <c r="L13" s="59"/>
      <c r="M13" s="98">
        <f>SUM(I13:L13)</f>
        <v>0</v>
      </c>
    </row>
    <row r="14" spans="1:35" s="67" customFormat="1">
      <c r="B14" s="337" t="s">
        <v>1519</v>
      </c>
      <c r="C14" s="337"/>
      <c r="D14" s="337"/>
      <c r="E14" s="337"/>
      <c r="F14" s="337"/>
      <c r="G14" s="337"/>
      <c r="H14" s="337"/>
      <c r="I14" s="59"/>
      <c r="J14" s="59"/>
      <c r="K14" s="59"/>
      <c r="L14" s="59"/>
      <c r="M14" s="98">
        <f>SUM(I14:L14)</f>
        <v>0</v>
      </c>
    </row>
    <row r="15" spans="1:35" s="67" customFormat="1">
      <c r="B15" s="337" t="s">
        <v>1520</v>
      </c>
      <c r="C15" s="337"/>
      <c r="D15" s="337"/>
      <c r="E15" s="337"/>
      <c r="F15" s="337"/>
      <c r="G15" s="337"/>
      <c r="H15" s="337"/>
      <c r="I15" s="59"/>
      <c r="J15" s="59"/>
      <c r="K15" s="59"/>
      <c r="L15" s="59"/>
      <c r="M15" s="98">
        <f>SUM(I15:L15)</f>
        <v>0</v>
      </c>
    </row>
    <row r="16" spans="1:35" s="67" customFormat="1">
      <c r="B16" s="337" t="s">
        <v>1521</v>
      </c>
      <c r="C16" s="337"/>
      <c r="D16" s="337"/>
      <c r="E16" s="337"/>
      <c r="F16" s="337"/>
      <c r="G16" s="337"/>
      <c r="H16" s="337"/>
      <c r="I16" s="59"/>
      <c r="J16" s="59"/>
      <c r="K16" s="59"/>
      <c r="L16" s="59"/>
      <c r="M16" s="98">
        <f>SUM(I16:L16)</f>
        <v>0</v>
      </c>
    </row>
    <row r="17" spans="1:32" s="67" customFormat="1">
      <c r="B17" s="337" t="s">
        <v>1516</v>
      </c>
      <c r="C17" s="337"/>
      <c r="D17" s="337"/>
      <c r="E17" s="337"/>
      <c r="F17" s="337"/>
      <c r="G17" s="337"/>
      <c r="H17" s="337"/>
      <c r="I17" s="59"/>
      <c r="J17" s="59"/>
      <c r="K17" s="59"/>
      <c r="L17" s="59"/>
      <c r="M17" s="98">
        <f>SUM(I17:L17)</f>
        <v>0</v>
      </c>
    </row>
    <row r="18" spans="1:32" s="67" customFormat="1">
      <c r="B18" s="356" t="s">
        <v>999</v>
      </c>
      <c r="C18" s="356"/>
      <c r="D18" s="356"/>
      <c r="E18" s="356"/>
      <c r="F18" s="356"/>
      <c r="G18" s="356"/>
      <c r="H18" s="356"/>
    </row>
    <row r="19" spans="1:32" s="67" customFormat="1"/>
    <row r="20" spans="1:32" s="67" customFormat="1" ht="27" customHeight="1">
      <c r="A20" s="67" t="s">
        <v>1522</v>
      </c>
      <c r="B20" s="430" t="s">
        <v>942</v>
      </c>
      <c r="C20" s="430"/>
      <c r="D20" s="430"/>
      <c r="E20" s="430"/>
      <c r="F20" s="430"/>
      <c r="G20" s="430"/>
      <c r="H20" s="430"/>
      <c r="I20" s="430"/>
      <c r="J20" s="430"/>
      <c r="K20" s="430"/>
      <c r="L20" s="430"/>
      <c r="M20" s="430"/>
      <c r="N20" s="430"/>
      <c r="O20" s="430"/>
    </row>
    <row r="21" spans="1:32" s="67" customFormat="1" ht="13.5" customHeight="1">
      <c r="B21" s="603"/>
      <c r="C21" s="628"/>
      <c r="D21" s="628"/>
      <c r="E21" s="604"/>
      <c r="F21" s="626" t="s">
        <v>933</v>
      </c>
      <c r="G21" s="627"/>
      <c r="H21" s="601" t="s">
        <v>24</v>
      </c>
      <c r="I21" s="601"/>
      <c r="J21" s="601" t="s">
        <v>25</v>
      </c>
      <c r="K21" s="601"/>
      <c r="L21" s="601" t="s">
        <v>26</v>
      </c>
      <c r="M21" s="601"/>
      <c r="N21" s="601" t="s">
        <v>27</v>
      </c>
      <c r="O21" s="601"/>
      <c r="P21" s="67" t="s">
        <v>28</v>
      </c>
      <c r="Q21" s="395" t="s">
        <v>934</v>
      </c>
      <c r="R21" s="395"/>
      <c r="S21" s="395"/>
      <c r="T21" s="395"/>
      <c r="U21" s="395"/>
      <c r="V21" s="395"/>
      <c r="W21" s="395"/>
      <c r="X21" s="395"/>
    </row>
    <row r="22" spans="1:32" s="67" customFormat="1" ht="13.5" customHeight="1">
      <c r="B22" s="340" t="s">
        <v>1523</v>
      </c>
      <c r="C22" s="341"/>
      <c r="D22" s="341"/>
      <c r="E22" s="342"/>
      <c r="F22" s="609"/>
      <c r="G22" s="609"/>
      <c r="H22" s="609"/>
      <c r="I22" s="609"/>
      <c r="J22" s="609"/>
      <c r="K22" s="609"/>
      <c r="L22" s="609"/>
      <c r="M22" s="609"/>
      <c r="N22" s="609"/>
      <c r="O22" s="609"/>
      <c r="Q22" s="395"/>
      <c r="R22" s="395"/>
      <c r="S22" s="395"/>
      <c r="T22" s="395"/>
      <c r="U22" s="395"/>
      <c r="V22" s="395"/>
      <c r="W22" s="395"/>
      <c r="X22" s="395"/>
    </row>
    <row r="23" spans="1:32" s="67" customFormat="1" ht="13.5" customHeight="1">
      <c r="B23" s="340" t="s">
        <v>1524</v>
      </c>
      <c r="C23" s="341"/>
      <c r="D23" s="341"/>
      <c r="E23" s="342"/>
      <c r="F23" s="609"/>
      <c r="G23" s="609"/>
      <c r="H23" s="609"/>
      <c r="I23" s="609"/>
      <c r="J23" s="609"/>
      <c r="K23" s="609"/>
      <c r="L23" s="609"/>
      <c r="M23" s="609"/>
      <c r="N23" s="609"/>
      <c r="O23" s="609"/>
      <c r="Q23" s="395"/>
      <c r="R23" s="395"/>
      <c r="S23" s="395"/>
      <c r="T23" s="395"/>
      <c r="U23" s="395"/>
      <c r="V23" s="395"/>
      <c r="W23" s="395"/>
      <c r="X23" s="395"/>
    </row>
    <row r="24" spans="1:32" s="67" customFormat="1" ht="13.5" customHeight="1">
      <c r="B24" s="340" t="s">
        <v>1525</v>
      </c>
      <c r="C24" s="341"/>
      <c r="D24" s="341"/>
      <c r="E24" s="342"/>
      <c r="F24" s="609"/>
      <c r="G24" s="609"/>
      <c r="H24" s="609"/>
      <c r="I24" s="609"/>
      <c r="J24" s="609"/>
      <c r="K24" s="609"/>
      <c r="L24" s="609"/>
      <c r="M24" s="609"/>
      <c r="N24" s="609"/>
      <c r="O24" s="609"/>
      <c r="Q24" s="395"/>
      <c r="R24" s="395"/>
      <c r="S24" s="395"/>
      <c r="T24" s="395"/>
      <c r="U24" s="395"/>
      <c r="V24" s="395"/>
      <c r="W24" s="395"/>
      <c r="X24" s="395"/>
    </row>
    <row r="25" spans="1:32" s="67" customFormat="1" ht="13.5" customHeight="1">
      <c r="B25" s="340" t="s">
        <v>1526</v>
      </c>
      <c r="C25" s="341"/>
      <c r="D25" s="341"/>
      <c r="E25" s="342"/>
      <c r="F25" s="609"/>
      <c r="G25" s="609"/>
      <c r="H25" s="609"/>
      <c r="I25" s="609"/>
      <c r="J25" s="609"/>
      <c r="K25" s="609"/>
      <c r="L25" s="609"/>
      <c r="M25" s="609"/>
      <c r="N25" s="609"/>
      <c r="O25" s="609"/>
      <c r="Q25" s="395"/>
      <c r="R25" s="395"/>
      <c r="S25" s="395"/>
      <c r="T25" s="395"/>
      <c r="U25" s="395"/>
      <c r="V25" s="395"/>
      <c r="W25" s="395"/>
      <c r="X25" s="395"/>
    </row>
    <row r="26" spans="1:32" s="67" customFormat="1" ht="13.5" customHeight="1">
      <c r="Q26" s="395"/>
      <c r="R26" s="395"/>
      <c r="S26" s="395"/>
      <c r="T26" s="395"/>
      <c r="U26" s="395"/>
      <c r="V26" s="395"/>
      <c r="W26" s="395"/>
      <c r="X26" s="395"/>
    </row>
    <row r="27" spans="1:32" s="67" customFormat="1" ht="13.5" customHeight="1">
      <c r="Q27" s="395"/>
      <c r="R27" s="395"/>
      <c r="S27" s="395"/>
      <c r="T27" s="395"/>
      <c r="U27" s="395"/>
      <c r="V27" s="395"/>
      <c r="W27" s="395"/>
      <c r="X27" s="395"/>
    </row>
    <row r="28" spans="1:32" s="67" customFormat="1" ht="13.5" customHeight="1">
      <c r="Q28" s="395"/>
      <c r="R28" s="395"/>
      <c r="S28" s="395"/>
      <c r="T28" s="395"/>
      <c r="U28" s="395"/>
      <c r="V28" s="395"/>
      <c r="W28" s="395"/>
      <c r="X28" s="395"/>
    </row>
    <row r="29" spans="1:32" s="67" customFormat="1" ht="13.5" customHeight="1">
      <c r="Q29" s="75"/>
      <c r="R29" s="75"/>
      <c r="S29" s="75"/>
      <c r="T29" s="75"/>
      <c r="U29" s="75"/>
      <c r="V29" s="75"/>
      <c r="W29" s="75"/>
      <c r="X29" s="75"/>
    </row>
    <row r="30" spans="1:32" ht="13.5" customHeight="1">
      <c r="A30" s="396" t="s">
        <v>37</v>
      </c>
      <c r="B30" s="397"/>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8"/>
    </row>
    <row r="31" spans="1:32" ht="13.5" customHeight="1">
      <c r="A31" s="392" t="s">
        <v>1176</v>
      </c>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4"/>
    </row>
    <row r="32" spans="1:32" s="100" customFormat="1" ht="13.5" customHeight="1">
      <c r="A32" s="328" t="s">
        <v>39</v>
      </c>
      <c r="B32" s="328"/>
      <c r="C32" s="399" t="s">
        <v>40</v>
      </c>
      <c r="D32" s="399"/>
      <c r="E32" s="399"/>
      <c r="F32" s="399"/>
      <c r="G32" s="399"/>
      <c r="H32" s="399"/>
      <c r="I32" s="399"/>
      <c r="J32" s="399"/>
      <c r="K32" s="399"/>
      <c r="L32" s="399"/>
      <c r="M32" s="399"/>
      <c r="N32" s="399"/>
      <c r="O32" s="328" t="s">
        <v>41</v>
      </c>
      <c r="P32" s="328"/>
      <c r="Q32" s="328" t="s">
        <v>42</v>
      </c>
      <c r="R32" s="328"/>
      <c r="S32" s="328" t="s">
        <v>43</v>
      </c>
      <c r="T32" s="328"/>
      <c r="U32" s="399" t="s">
        <v>44</v>
      </c>
      <c r="V32" s="399"/>
      <c r="W32" s="399"/>
      <c r="X32" s="399"/>
      <c r="Y32" s="399"/>
      <c r="Z32" s="399"/>
      <c r="AA32" s="399"/>
      <c r="AB32" s="399"/>
      <c r="AC32" s="399"/>
      <c r="AD32" s="328" t="s">
        <v>45</v>
      </c>
      <c r="AE32" s="328"/>
      <c r="AF32" s="328"/>
    </row>
    <row r="33" spans="1:36" ht="13.5" customHeight="1">
      <c r="A33" s="328"/>
      <c r="B33" s="328"/>
      <c r="C33" s="448"/>
      <c r="D33" s="448"/>
      <c r="E33" s="448"/>
      <c r="F33" s="448"/>
      <c r="G33" s="448"/>
      <c r="H33" s="448"/>
      <c r="I33" s="448"/>
      <c r="J33" s="448"/>
      <c r="K33" s="448"/>
      <c r="L33" s="448"/>
      <c r="M33" s="448"/>
      <c r="N33" s="448"/>
      <c r="O33" s="449"/>
      <c r="P33" s="449"/>
      <c r="Q33" s="328"/>
      <c r="R33" s="328"/>
      <c r="S33" s="328"/>
      <c r="T33" s="328"/>
      <c r="U33" s="399"/>
      <c r="V33" s="399"/>
      <c r="W33" s="399"/>
      <c r="X33" s="399"/>
      <c r="Y33" s="399"/>
      <c r="Z33" s="399"/>
      <c r="AA33" s="399"/>
      <c r="AB33" s="399"/>
      <c r="AC33" s="399"/>
      <c r="AD33" s="328"/>
      <c r="AE33" s="328"/>
      <c r="AF33" s="328"/>
    </row>
    <row r="34" spans="1:36" ht="40.5" customHeight="1">
      <c r="A34" s="353" t="s">
        <v>1527</v>
      </c>
      <c r="B34" s="354"/>
      <c r="C34" s="496" t="s">
        <v>101</v>
      </c>
      <c r="D34" s="497"/>
      <c r="E34" s="497"/>
      <c r="F34" s="497"/>
      <c r="G34" s="497"/>
      <c r="H34" s="497"/>
      <c r="I34" s="497"/>
      <c r="J34" s="497"/>
      <c r="K34" s="497"/>
      <c r="L34" s="497"/>
      <c r="M34" s="497"/>
      <c r="N34" s="497"/>
      <c r="O34" s="363">
        <f>IF(Q34="N/A",0,IF(Q34="Answer all sub questions",3,IF(Q34="Yes",3,IF(Q34="Partial",3,IF(Q34="No",3,IF(Q34="",3))))))</f>
        <v>3</v>
      </c>
      <c r="P34" s="344"/>
      <c r="Q34" s="339" t="str">
        <f>IF(AJ40&gt;6,"Answer all sub questions",IF(AJ40=(5*1.001),"N/A",IF(AJ40&gt;=5,"Yes",IF(AJ40=4.004,"No",IF(AJ40=3.003,"No",IF(AJ40=2.002,"No",IF(AJ40=1.001,"No",IF(AJ40=0,"No",IF(AJ40&gt;=0.5,"Partial",IF(AJ40&lt;=4.5,"Partial"))))))))))</f>
        <v>Answer all sub questions</v>
      </c>
      <c r="R34" s="328"/>
      <c r="S34" s="363">
        <f>IF(Q34="N/A",O34,IF(Q34="Answer all sub questions",0,IF(Q34="Yes",O34,IF(Q34="Partial",1,IF(Q34="No",0,IF(Q34="",0))))))</f>
        <v>0</v>
      </c>
      <c r="T34" s="344"/>
      <c r="U34" s="484"/>
      <c r="V34" s="481"/>
      <c r="W34" s="481"/>
      <c r="X34" s="481"/>
      <c r="Y34" s="481"/>
      <c r="Z34" s="481"/>
      <c r="AA34" s="481"/>
      <c r="AB34" s="481"/>
      <c r="AC34" s="485"/>
      <c r="AD34" s="403" t="s">
        <v>46</v>
      </c>
      <c r="AE34" s="404"/>
      <c r="AF34" s="405"/>
    </row>
    <row r="35" spans="1:36">
      <c r="A35" s="355"/>
      <c r="B35" s="356"/>
      <c r="C35" s="101"/>
      <c r="D35" s="356" t="s">
        <v>1125</v>
      </c>
      <c r="E35" s="356"/>
      <c r="F35" s="356"/>
      <c r="G35" s="356"/>
      <c r="H35" s="356"/>
      <c r="I35" s="356"/>
      <c r="J35" s="356"/>
      <c r="K35" s="356"/>
      <c r="L35" s="356"/>
      <c r="M35" s="356"/>
      <c r="N35" s="356"/>
      <c r="O35" s="364"/>
      <c r="P35" s="360"/>
      <c r="Q35" s="327"/>
      <c r="R35" s="416"/>
      <c r="S35" s="364"/>
      <c r="T35" s="360"/>
      <c r="U35" s="484"/>
      <c r="V35" s="481"/>
      <c r="W35" s="481"/>
      <c r="X35" s="481"/>
      <c r="Y35" s="481"/>
      <c r="Z35" s="481"/>
      <c r="AA35" s="481"/>
      <c r="AB35" s="481"/>
      <c r="AC35" s="485"/>
      <c r="AD35" s="406"/>
      <c r="AE35" s="407"/>
      <c r="AF35" s="408"/>
      <c r="AI35" s="96">
        <f t="shared" ref="AI35:AI40" si="1">IF(Q35="",100,IF(Q35="Yes",1,IF(Q35="No",0,IF(Q35="Partial",0.5,IF(Q35="N/A",1.001)))))</f>
        <v>100</v>
      </c>
    </row>
    <row r="36" spans="1:36">
      <c r="A36" s="355"/>
      <c r="B36" s="356"/>
      <c r="C36" s="102"/>
      <c r="D36" s="341" t="s">
        <v>1528</v>
      </c>
      <c r="E36" s="341"/>
      <c r="F36" s="341"/>
      <c r="G36" s="341"/>
      <c r="H36" s="341"/>
      <c r="I36" s="341"/>
      <c r="J36" s="341"/>
      <c r="K36" s="341"/>
      <c r="L36" s="341"/>
      <c r="M36" s="341"/>
      <c r="N36" s="341"/>
      <c r="O36" s="364"/>
      <c r="P36" s="360"/>
      <c r="Q36" s="327"/>
      <c r="R36" s="416"/>
      <c r="S36" s="364"/>
      <c r="T36" s="360"/>
      <c r="U36" s="484"/>
      <c r="V36" s="481"/>
      <c r="W36" s="481"/>
      <c r="X36" s="481"/>
      <c r="Y36" s="481"/>
      <c r="Z36" s="481"/>
      <c r="AA36" s="481"/>
      <c r="AB36" s="481"/>
      <c r="AC36" s="485"/>
      <c r="AD36" s="406"/>
      <c r="AE36" s="407"/>
      <c r="AF36" s="408"/>
      <c r="AI36" s="96">
        <f t="shared" si="1"/>
        <v>100</v>
      </c>
    </row>
    <row r="37" spans="1:36">
      <c r="A37" s="355"/>
      <c r="B37" s="356"/>
      <c r="C37" s="101"/>
      <c r="D37" s="356" t="s">
        <v>1529</v>
      </c>
      <c r="E37" s="356"/>
      <c r="F37" s="356"/>
      <c r="G37" s="356"/>
      <c r="H37" s="356"/>
      <c r="I37" s="356"/>
      <c r="J37" s="356"/>
      <c r="K37" s="356"/>
      <c r="L37" s="356"/>
      <c r="M37" s="356"/>
      <c r="N37" s="356"/>
      <c r="O37" s="364"/>
      <c r="P37" s="360"/>
      <c r="Q37" s="327"/>
      <c r="R37" s="416"/>
      <c r="S37" s="364"/>
      <c r="T37" s="360"/>
      <c r="U37" s="484"/>
      <c r="V37" s="481"/>
      <c r="W37" s="481"/>
      <c r="X37" s="481"/>
      <c r="Y37" s="481"/>
      <c r="Z37" s="481"/>
      <c r="AA37" s="481"/>
      <c r="AB37" s="481"/>
      <c r="AC37" s="485"/>
      <c r="AD37" s="406"/>
      <c r="AE37" s="407"/>
      <c r="AF37" s="408"/>
      <c r="AI37" s="96">
        <f t="shared" si="1"/>
        <v>100</v>
      </c>
    </row>
    <row r="38" spans="1:36">
      <c r="A38" s="355"/>
      <c r="B38" s="356"/>
      <c r="C38" s="102"/>
      <c r="D38" s="341" t="s">
        <v>1530</v>
      </c>
      <c r="E38" s="341"/>
      <c r="F38" s="341"/>
      <c r="G38" s="341"/>
      <c r="H38" s="341"/>
      <c r="I38" s="341"/>
      <c r="J38" s="341"/>
      <c r="K38" s="341"/>
      <c r="L38" s="341"/>
      <c r="M38" s="341"/>
      <c r="N38" s="341"/>
      <c r="O38" s="364"/>
      <c r="P38" s="360"/>
      <c r="Q38" s="327"/>
      <c r="R38" s="416"/>
      <c r="S38" s="364"/>
      <c r="T38" s="360"/>
      <c r="U38" s="484"/>
      <c r="V38" s="481"/>
      <c r="W38" s="481"/>
      <c r="X38" s="481"/>
      <c r="Y38" s="481"/>
      <c r="Z38" s="481"/>
      <c r="AA38" s="481"/>
      <c r="AB38" s="481"/>
      <c r="AC38" s="485"/>
      <c r="AD38" s="406"/>
      <c r="AE38" s="407"/>
      <c r="AF38" s="408"/>
      <c r="AI38" s="96">
        <f t="shared" si="1"/>
        <v>100</v>
      </c>
    </row>
    <row r="39" spans="1:36">
      <c r="A39" s="355"/>
      <c r="B39" s="356"/>
      <c r="C39" s="102"/>
      <c r="D39" s="341" t="s">
        <v>1531</v>
      </c>
      <c r="E39" s="341"/>
      <c r="F39" s="341"/>
      <c r="G39" s="341"/>
      <c r="H39" s="341"/>
      <c r="I39" s="341"/>
      <c r="J39" s="341"/>
      <c r="K39" s="341"/>
      <c r="L39" s="341"/>
      <c r="M39" s="341"/>
      <c r="N39" s="341"/>
      <c r="O39" s="364"/>
      <c r="P39" s="360"/>
      <c r="Q39" s="327"/>
      <c r="R39" s="416"/>
      <c r="S39" s="364"/>
      <c r="T39" s="360"/>
      <c r="U39" s="484"/>
      <c r="V39" s="481"/>
      <c r="W39" s="481"/>
      <c r="X39" s="481"/>
      <c r="Y39" s="481"/>
      <c r="Z39" s="481"/>
      <c r="AA39" s="481"/>
      <c r="AB39" s="481"/>
      <c r="AC39" s="485"/>
      <c r="AD39" s="406"/>
      <c r="AE39" s="407"/>
      <c r="AF39" s="408"/>
      <c r="AI39" s="96">
        <f t="shared" ref="AI39" si="2">IF(Q39="",100,IF(Q39="Yes",1,IF(Q39="No",0,IF(Q39="Partial",0.5,IF(Q39="N/A",1.001)))))</f>
        <v>100</v>
      </c>
    </row>
    <row r="40" spans="1:36">
      <c r="A40" s="355"/>
      <c r="B40" s="356"/>
      <c r="C40" s="102"/>
      <c r="D40" s="341" t="s">
        <v>1532</v>
      </c>
      <c r="E40" s="341"/>
      <c r="F40" s="341"/>
      <c r="G40" s="341"/>
      <c r="H40" s="341"/>
      <c r="I40" s="341"/>
      <c r="J40" s="341"/>
      <c r="K40" s="341"/>
      <c r="L40" s="341"/>
      <c r="M40" s="341"/>
      <c r="N40" s="341"/>
      <c r="O40" s="365"/>
      <c r="P40" s="362"/>
      <c r="Q40" s="327"/>
      <c r="R40" s="416"/>
      <c r="S40" s="364"/>
      <c r="T40" s="360"/>
      <c r="U40" s="484"/>
      <c r="V40" s="481"/>
      <c r="W40" s="481"/>
      <c r="X40" s="481"/>
      <c r="Y40" s="481"/>
      <c r="Z40" s="481"/>
      <c r="AA40" s="481"/>
      <c r="AB40" s="481"/>
      <c r="AC40" s="485"/>
      <c r="AD40" s="406"/>
      <c r="AE40" s="407"/>
      <c r="AF40" s="408"/>
      <c r="AI40" s="96">
        <f t="shared" si="1"/>
        <v>100</v>
      </c>
      <c r="AJ40" s="96">
        <f>SUM(AI35:AI40)</f>
        <v>600</v>
      </c>
    </row>
    <row r="41" spans="1:36" ht="26.25" customHeight="1">
      <c r="A41" s="353" t="s">
        <v>1533</v>
      </c>
      <c r="B41" s="385"/>
      <c r="C41" s="355" t="s">
        <v>1534</v>
      </c>
      <c r="D41" s="356"/>
      <c r="E41" s="356"/>
      <c r="F41" s="356"/>
      <c r="G41" s="356"/>
      <c r="H41" s="356"/>
      <c r="I41" s="356"/>
      <c r="J41" s="356"/>
      <c r="K41" s="356"/>
      <c r="L41" s="356"/>
      <c r="M41" s="356"/>
      <c r="N41" s="400"/>
      <c r="O41" s="364">
        <f>IF(Q41="N/A",0,IF(Q41="Yes",2,IF(Q41="Partial",2,IF(Q41="No",2,IF(Q41="",2)))))</f>
        <v>2</v>
      </c>
      <c r="P41" s="360"/>
      <c r="Q41" s="499"/>
      <c r="R41" s="500"/>
      <c r="S41" s="363">
        <f>IF(Q41="N/A",O41,IF(Q41="Yes",O41,IF(Q41="Partial",1,IF(Q41="No",0,IF(Q41="",0)))))</f>
        <v>0</v>
      </c>
      <c r="T41" s="344"/>
      <c r="U41" s="487"/>
      <c r="V41" s="488"/>
      <c r="W41" s="488"/>
      <c r="X41" s="488"/>
      <c r="Y41" s="488"/>
      <c r="Z41" s="488"/>
      <c r="AA41" s="488"/>
      <c r="AB41" s="488"/>
      <c r="AC41" s="489"/>
      <c r="AD41" s="472" t="s">
        <v>46</v>
      </c>
      <c r="AE41" s="473"/>
      <c r="AF41" s="474"/>
    </row>
    <row r="42" spans="1:36" ht="27" customHeight="1">
      <c r="A42" s="357"/>
      <c r="B42" s="409"/>
      <c r="C42" s="493" t="s">
        <v>102</v>
      </c>
      <c r="D42" s="494"/>
      <c r="E42" s="494"/>
      <c r="F42" s="494"/>
      <c r="G42" s="494"/>
      <c r="H42" s="494"/>
      <c r="I42" s="494"/>
      <c r="J42" s="494"/>
      <c r="K42" s="494"/>
      <c r="L42" s="494"/>
      <c r="M42" s="494"/>
      <c r="N42" s="495"/>
      <c r="O42" s="365"/>
      <c r="P42" s="362"/>
      <c r="Q42" s="501"/>
      <c r="R42" s="502"/>
      <c r="S42" s="365"/>
      <c r="T42" s="362"/>
      <c r="U42" s="490"/>
      <c r="V42" s="491"/>
      <c r="W42" s="491"/>
      <c r="X42" s="491"/>
      <c r="Y42" s="491"/>
      <c r="Z42" s="491"/>
      <c r="AA42" s="491"/>
      <c r="AB42" s="491"/>
      <c r="AC42" s="492"/>
      <c r="AD42" s="503"/>
      <c r="AE42" s="504"/>
      <c r="AF42" s="505"/>
    </row>
    <row r="43" spans="1:36" ht="13.5" customHeight="1">
      <c r="A43" s="399" t="s">
        <v>47</v>
      </c>
      <c r="B43" s="399"/>
      <c r="C43" s="399"/>
      <c r="D43" s="399"/>
      <c r="E43" s="399"/>
      <c r="F43" s="399"/>
      <c r="G43" s="399"/>
      <c r="H43" s="399"/>
      <c r="I43" s="399"/>
      <c r="J43" s="399"/>
      <c r="K43" s="399"/>
      <c r="L43" s="399"/>
      <c r="M43" s="399"/>
      <c r="N43" s="399"/>
      <c r="O43" s="328">
        <f>SUM(O34:P42)</f>
        <v>5</v>
      </c>
      <c r="P43" s="328"/>
      <c r="Q43" s="328"/>
      <c r="R43" s="328"/>
      <c r="S43" s="328">
        <f>SUM(S34:T42)</f>
        <v>0</v>
      </c>
      <c r="T43" s="328"/>
      <c r="U43" s="328"/>
      <c r="V43" s="328"/>
      <c r="W43" s="328"/>
      <c r="X43" s="328"/>
      <c r="Y43" s="328"/>
      <c r="Z43" s="328"/>
      <c r="AA43" s="328"/>
      <c r="AB43" s="328"/>
      <c r="AC43" s="328"/>
      <c r="AD43" s="399"/>
      <c r="AE43" s="399"/>
      <c r="AF43" s="399"/>
    </row>
    <row r="44" spans="1:36" ht="13.5"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row>
    <row r="45" spans="1:36" ht="13.5" customHeight="1">
      <c r="A45" s="396" t="s">
        <v>48</v>
      </c>
      <c r="B45" s="397"/>
      <c r="C45" s="397"/>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8"/>
    </row>
    <row r="46" spans="1:36" ht="13.5" customHeight="1">
      <c r="A46" s="392" t="s">
        <v>1175</v>
      </c>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4"/>
    </row>
    <row r="47" spans="1:36" ht="13.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row>
    <row r="48" spans="1:36" ht="13.5" customHeight="1">
      <c r="A48" s="396" t="s">
        <v>104</v>
      </c>
      <c r="B48" s="397"/>
      <c r="C48" s="397"/>
      <c r="D48" s="397"/>
      <c r="E48" s="397"/>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8"/>
    </row>
    <row r="49" spans="1:32" ht="13.5" customHeight="1">
      <c r="A49" s="392" t="s">
        <v>1174</v>
      </c>
      <c r="B49" s="393"/>
      <c r="C49" s="393"/>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4"/>
    </row>
    <row r="50" spans="1:32" ht="13.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row>
    <row r="51" spans="1:32" s="67" customFormat="1" ht="13.5" customHeight="1">
      <c r="A51" s="396" t="s">
        <v>51</v>
      </c>
      <c r="B51" s="397"/>
      <c r="C51" s="39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8"/>
    </row>
    <row r="52" spans="1:32" s="67" customFormat="1" ht="13.5" customHeight="1">
      <c r="A52" s="392" t="s">
        <v>1172</v>
      </c>
      <c r="B52" s="393"/>
      <c r="C52" s="393"/>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4"/>
    </row>
    <row r="53" spans="1:32" s="67" customFormat="1" ht="13.5" customHeight="1">
      <c r="A53" s="328" t="s">
        <v>39</v>
      </c>
      <c r="B53" s="328"/>
      <c r="C53" s="399" t="s">
        <v>40</v>
      </c>
      <c r="D53" s="399"/>
      <c r="E53" s="399"/>
      <c r="F53" s="399"/>
      <c r="G53" s="399"/>
      <c r="H53" s="399"/>
      <c r="I53" s="399"/>
      <c r="J53" s="399"/>
      <c r="K53" s="399"/>
      <c r="L53" s="399"/>
      <c r="M53" s="399"/>
      <c r="N53" s="399"/>
      <c r="O53" s="328" t="s">
        <v>41</v>
      </c>
      <c r="P53" s="328"/>
      <c r="Q53" s="328" t="s">
        <v>42</v>
      </c>
      <c r="R53" s="328"/>
      <c r="S53" s="328" t="s">
        <v>43</v>
      </c>
      <c r="T53" s="328"/>
      <c r="U53" s="399" t="s">
        <v>44</v>
      </c>
      <c r="V53" s="399"/>
      <c r="W53" s="399"/>
      <c r="X53" s="399"/>
      <c r="Y53" s="399"/>
      <c r="Z53" s="399"/>
      <c r="AA53" s="399"/>
      <c r="AB53" s="399"/>
      <c r="AC53" s="399"/>
      <c r="AD53" s="328" t="s">
        <v>45</v>
      </c>
      <c r="AE53" s="328"/>
      <c r="AF53" s="328"/>
    </row>
    <row r="54" spans="1:32" s="67" customFormat="1" ht="13.5" customHeight="1">
      <c r="A54" s="328"/>
      <c r="B54" s="328"/>
      <c r="C54" s="448"/>
      <c r="D54" s="448"/>
      <c r="E54" s="448"/>
      <c r="F54" s="448"/>
      <c r="G54" s="448"/>
      <c r="H54" s="448"/>
      <c r="I54" s="448"/>
      <c r="J54" s="448"/>
      <c r="K54" s="448"/>
      <c r="L54" s="448"/>
      <c r="M54" s="448"/>
      <c r="N54" s="448"/>
      <c r="O54" s="328"/>
      <c r="P54" s="328"/>
      <c r="Q54" s="328"/>
      <c r="R54" s="328"/>
      <c r="S54" s="328"/>
      <c r="T54" s="328"/>
      <c r="U54" s="399"/>
      <c r="V54" s="399"/>
      <c r="W54" s="399"/>
      <c r="X54" s="399"/>
      <c r="Y54" s="399"/>
      <c r="Z54" s="399"/>
      <c r="AA54" s="399"/>
      <c r="AB54" s="399"/>
      <c r="AC54" s="399"/>
      <c r="AD54" s="328"/>
      <c r="AE54" s="328"/>
      <c r="AF54" s="328"/>
    </row>
    <row r="55" spans="1:32" ht="27" customHeight="1">
      <c r="A55" s="337" t="s">
        <v>1536</v>
      </c>
      <c r="B55" s="337"/>
      <c r="C55" s="337" t="s">
        <v>1535</v>
      </c>
      <c r="D55" s="337"/>
      <c r="E55" s="337"/>
      <c r="F55" s="337"/>
      <c r="G55" s="337"/>
      <c r="H55" s="337"/>
      <c r="I55" s="337"/>
      <c r="J55" s="337"/>
      <c r="K55" s="337"/>
      <c r="L55" s="337"/>
      <c r="M55" s="337"/>
      <c r="N55" s="337"/>
      <c r="O55" s="328">
        <f>IF(Q55="N/A",0,IF(Q55="Yes",2,IF(Q55="Partial",2,IF(Q55="No",2,IF(Q55="",2)))))</f>
        <v>2</v>
      </c>
      <c r="P55" s="328"/>
      <c r="Q55" s="327"/>
      <c r="R55" s="416"/>
      <c r="S55" s="328">
        <f>IF(Q55="N/A",O55,IF(Q55="Yes",O55,IF(Q55="Partial",1,IF(Q55="No",0,IF(Q55="",0)))))</f>
        <v>0</v>
      </c>
      <c r="T55" s="328"/>
      <c r="U55" s="483"/>
      <c r="V55" s="483"/>
      <c r="W55" s="483"/>
      <c r="X55" s="483"/>
      <c r="Y55" s="483"/>
      <c r="Z55" s="483"/>
      <c r="AA55" s="483"/>
      <c r="AB55" s="483"/>
      <c r="AC55" s="483"/>
      <c r="AD55" s="447" t="s">
        <v>105</v>
      </c>
      <c r="AE55" s="447"/>
      <c r="AF55" s="447"/>
    </row>
    <row r="56" spans="1:32" s="67" customFormat="1" ht="13.5" customHeight="1">
      <c r="A56" s="399" t="s">
        <v>47</v>
      </c>
      <c r="B56" s="399"/>
      <c r="C56" s="399"/>
      <c r="D56" s="399"/>
      <c r="E56" s="399"/>
      <c r="F56" s="399"/>
      <c r="G56" s="399"/>
      <c r="H56" s="399"/>
      <c r="I56" s="399"/>
      <c r="J56" s="399"/>
      <c r="K56" s="399"/>
      <c r="L56" s="399"/>
      <c r="M56" s="399"/>
      <c r="N56" s="399"/>
      <c r="O56" s="328">
        <f>SUM(O55)</f>
        <v>2</v>
      </c>
      <c r="P56" s="328"/>
      <c r="Q56" s="328"/>
      <c r="R56" s="328"/>
      <c r="S56" s="328">
        <f>SUM(S55)</f>
        <v>0</v>
      </c>
      <c r="T56" s="328"/>
      <c r="U56" s="328"/>
      <c r="V56" s="328"/>
      <c r="W56" s="328"/>
      <c r="X56" s="328"/>
      <c r="Y56" s="328"/>
      <c r="Z56" s="328"/>
      <c r="AA56" s="328"/>
      <c r="AB56" s="328"/>
      <c r="AC56" s="328"/>
      <c r="AD56" s="399"/>
      <c r="AE56" s="399"/>
      <c r="AF56" s="399"/>
    </row>
    <row r="57" spans="1:32" s="67" customFormat="1" ht="13.5" customHeight="1"/>
    <row r="58" spans="1:32" s="67" customFormat="1" ht="13.5" customHeight="1">
      <c r="A58" s="396" t="s">
        <v>53</v>
      </c>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8"/>
    </row>
    <row r="59" spans="1:32" s="67" customFormat="1" ht="13.5" customHeight="1">
      <c r="A59" s="392" t="s">
        <v>1173</v>
      </c>
      <c r="B59" s="393"/>
      <c r="C59" s="393"/>
      <c r="D59" s="393"/>
      <c r="E59" s="393"/>
      <c r="F59" s="393"/>
      <c r="G59" s="393"/>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4"/>
    </row>
    <row r="60" spans="1:32" s="67" customFormat="1" ht="13.5" customHeight="1"/>
    <row r="61" spans="1:32" s="67" customFormat="1" ht="13.5" customHeight="1">
      <c r="A61" s="396" t="s">
        <v>58</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8"/>
    </row>
    <row r="62" spans="1:32" s="67" customFormat="1" ht="13.5" customHeight="1">
      <c r="A62" s="392" t="s">
        <v>1177</v>
      </c>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4"/>
    </row>
    <row r="63" spans="1:32" s="67" customFormat="1" ht="13.5" customHeight="1"/>
    <row r="64" spans="1:32" s="67" customFormat="1" ht="13.5" customHeight="1">
      <c r="A64" s="396" t="s">
        <v>61</v>
      </c>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8"/>
    </row>
    <row r="65" spans="1:35" s="67" customFormat="1" ht="13.5" customHeight="1">
      <c r="A65" s="392" t="s">
        <v>1178</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4"/>
    </row>
    <row r="66" spans="1:35" s="67" customFormat="1" ht="13.5" customHeight="1">
      <c r="A66" s="328" t="s">
        <v>39</v>
      </c>
      <c r="B66" s="328"/>
      <c r="C66" s="399" t="s">
        <v>40</v>
      </c>
      <c r="D66" s="399"/>
      <c r="E66" s="399"/>
      <c r="F66" s="399"/>
      <c r="G66" s="399"/>
      <c r="H66" s="399"/>
      <c r="I66" s="399"/>
      <c r="J66" s="399"/>
      <c r="K66" s="399"/>
      <c r="L66" s="399"/>
      <c r="M66" s="399"/>
      <c r="N66" s="399"/>
      <c r="O66" s="328" t="s">
        <v>41</v>
      </c>
      <c r="P66" s="328"/>
      <c r="Q66" s="328" t="s">
        <v>42</v>
      </c>
      <c r="R66" s="328"/>
      <c r="S66" s="328" t="s">
        <v>43</v>
      </c>
      <c r="T66" s="328"/>
      <c r="U66" s="399" t="s">
        <v>44</v>
      </c>
      <c r="V66" s="399"/>
      <c r="W66" s="399"/>
      <c r="X66" s="399"/>
      <c r="Y66" s="399"/>
      <c r="Z66" s="399"/>
      <c r="AA66" s="399"/>
      <c r="AB66" s="399"/>
      <c r="AC66" s="399"/>
      <c r="AD66" s="328" t="s">
        <v>45</v>
      </c>
      <c r="AE66" s="328"/>
      <c r="AF66" s="328"/>
    </row>
    <row r="67" spans="1:35" s="67" customFormat="1" ht="13.5" customHeight="1">
      <c r="A67" s="328"/>
      <c r="B67" s="328"/>
      <c r="C67" s="399"/>
      <c r="D67" s="399"/>
      <c r="E67" s="399"/>
      <c r="F67" s="399"/>
      <c r="G67" s="399"/>
      <c r="H67" s="399"/>
      <c r="I67" s="399"/>
      <c r="J67" s="399"/>
      <c r="K67" s="399"/>
      <c r="L67" s="399"/>
      <c r="M67" s="399"/>
      <c r="N67" s="399"/>
      <c r="O67" s="328"/>
      <c r="P67" s="328"/>
      <c r="Q67" s="328"/>
      <c r="R67" s="328"/>
      <c r="S67" s="328"/>
      <c r="T67" s="328"/>
      <c r="U67" s="399"/>
      <c r="V67" s="399"/>
      <c r="W67" s="399"/>
      <c r="X67" s="399"/>
      <c r="Y67" s="399"/>
      <c r="Z67" s="399"/>
      <c r="AA67" s="399"/>
      <c r="AB67" s="399"/>
      <c r="AC67" s="399"/>
      <c r="AD67" s="328"/>
      <c r="AE67" s="328"/>
      <c r="AF67" s="328"/>
    </row>
    <row r="68" spans="1:35" ht="39.75" customHeight="1">
      <c r="A68" s="337" t="s">
        <v>1538</v>
      </c>
      <c r="B68" s="337"/>
      <c r="C68" s="496" t="s">
        <v>1537</v>
      </c>
      <c r="D68" s="497"/>
      <c r="E68" s="497"/>
      <c r="F68" s="497"/>
      <c r="G68" s="497"/>
      <c r="H68" s="497"/>
      <c r="I68" s="497"/>
      <c r="J68" s="497"/>
      <c r="K68" s="497"/>
      <c r="L68" s="497"/>
      <c r="M68" s="497"/>
      <c r="N68" s="497"/>
      <c r="O68" s="328">
        <f>IF(Q68="N/A",0,IF(Q68="Yes",2,IF(Q68="Partial",2,IF(Q68="No",2,IF(Q68="",2)))))</f>
        <v>2</v>
      </c>
      <c r="P68" s="328"/>
      <c r="Q68" s="327"/>
      <c r="R68" s="416"/>
      <c r="S68" s="328">
        <f>IF(Q68="N/A",O68,IF(Q68="Yes",O68,IF(Q68="Partial",1,IF(Q68="No",0,IF(Q68="",0)))))</f>
        <v>0</v>
      </c>
      <c r="T68" s="328"/>
      <c r="U68" s="483"/>
      <c r="V68" s="483"/>
      <c r="W68" s="483"/>
      <c r="X68" s="483"/>
      <c r="Y68" s="483"/>
      <c r="Z68" s="483"/>
      <c r="AA68" s="483"/>
      <c r="AB68" s="483"/>
      <c r="AC68" s="483"/>
      <c r="AD68" s="447" t="s">
        <v>620</v>
      </c>
      <c r="AE68" s="447"/>
      <c r="AF68" s="447"/>
    </row>
    <row r="69" spans="1:35" s="67" customFormat="1" ht="13.5" customHeight="1">
      <c r="A69" s="399" t="s">
        <v>47</v>
      </c>
      <c r="B69" s="399"/>
      <c r="C69" s="441"/>
      <c r="D69" s="441"/>
      <c r="E69" s="441"/>
      <c r="F69" s="441"/>
      <c r="G69" s="441"/>
      <c r="H69" s="441"/>
      <c r="I69" s="441"/>
      <c r="J69" s="441"/>
      <c r="K69" s="441"/>
      <c r="L69" s="441"/>
      <c r="M69" s="441"/>
      <c r="N69" s="441"/>
      <c r="O69" s="328">
        <f>SUM(O68)</f>
        <v>2</v>
      </c>
      <c r="P69" s="328"/>
      <c r="Q69" s="328"/>
      <c r="R69" s="328"/>
      <c r="S69" s="328">
        <f>SUM(S68)</f>
        <v>0</v>
      </c>
      <c r="T69" s="328"/>
      <c r="U69" s="328"/>
      <c r="V69" s="328"/>
      <c r="W69" s="328"/>
      <c r="X69" s="328"/>
      <c r="Y69" s="328"/>
      <c r="Z69" s="328"/>
      <c r="AA69" s="328"/>
      <c r="AB69" s="328"/>
      <c r="AC69" s="328"/>
      <c r="AD69" s="439"/>
      <c r="AE69" s="439"/>
      <c r="AF69" s="439"/>
    </row>
    <row r="70" spans="1:35" s="67" customFormat="1" ht="13.5" customHeight="1"/>
    <row r="71" spans="1:35" s="67" customFormat="1" ht="13.5" customHeight="1">
      <c r="A71" s="396" t="s">
        <v>65</v>
      </c>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8"/>
    </row>
    <row r="72" spans="1:35" s="67" customFormat="1" ht="13.5" customHeight="1">
      <c r="A72" s="392" t="s">
        <v>1207</v>
      </c>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4"/>
    </row>
    <row r="73" spans="1:35" s="67" customFormat="1" ht="13.5" customHeight="1">
      <c r="A73" s="328" t="s">
        <v>39</v>
      </c>
      <c r="B73" s="328"/>
      <c r="C73" s="399" t="s">
        <v>40</v>
      </c>
      <c r="D73" s="399"/>
      <c r="E73" s="399"/>
      <c r="F73" s="399"/>
      <c r="G73" s="399"/>
      <c r="H73" s="399"/>
      <c r="I73" s="399"/>
      <c r="J73" s="399"/>
      <c r="K73" s="399"/>
      <c r="L73" s="399"/>
      <c r="M73" s="399"/>
      <c r="N73" s="399"/>
      <c r="O73" s="328" t="s">
        <v>41</v>
      </c>
      <c r="P73" s="328"/>
      <c r="Q73" s="328" t="s">
        <v>42</v>
      </c>
      <c r="R73" s="328"/>
      <c r="S73" s="328" t="s">
        <v>43</v>
      </c>
      <c r="T73" s="328"/>
      <c r="U73" s="399" t="s">
        <v>44</v>
      </c>
      <c r="V73" s="399"/>
      <c r="W73" s="399"/>
      <c r="X73" s="399"/>
      <c r="Y73" s="399"/>
      <c r="Z73" s="399"/>
      <c r="AA73" s="399"/>
      <c r="AB73" s="399"/>
      <c r="AC73" s="399"/>
      <c r="AD73" s="328" t="s">
        <v>45</v>
      </c>
      <c r="AE73" s="328"/>
      <c r="AF73" s="328"/>
    </row>
    <row r="74" spans="1:35" s="67" customFormat="1" ht="13.5" customHeight="1">
      <c r="A74" s="328"/>
      <c r="B74" s="328"/>
      <c r="C74" s="399"/>
      <c r="D74" s="399"/>
      <c r="E74" s="399"/>
      <c r="F74" s="399"/>
      <c r="G74" s="399"/>
      <c r="H74" s="399"/>
      <c r="I74" s="399"/>
      <c r="J74" s="399"/>
      <c r="K74" s="399"/>
      <c r="L74" s="399"/>
      <c r="M74" s="399"/>
      <c r="N74" s="399"/>
      <c r="O74" s="328"/>
      <c r="P74" s="328"/>
      <c r="Q74" s="328"/>
      <c r="R74" s="328"/>
      <c r="S74" s="328"/>
      <c r="T74" s="328"/>
      <c r="U74" s="399"/>
      <c r="V74" s="399"/>
      <c r="W74" s="399"/>
      <c r="X74" s="399"/>
      <c r="Y74" s="399"/>
      <c r="Z74" s="399"/>
      <c r="AA74" s="399"/>
      <c r="AB74" s="399"/>
      <c r="AC74" s="399"/>
      <c r="AD74" s="328"/>
      <c r="AE74" s="328"/>
      <c r="AF74" s="328"/>
    </row>
    <row r="75" spans="1:35" s="67" customFormat="1" ht="13.5" customHeight="1">
      <c r="A75" s="410" t="s">
        <v>1009</v>
      </c>
      <c r="B75" s="411"/>
      <c r="C75" s="411"/>
      <c r="D75" s="411"/>
      <c r="E75" s="411"/>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1"/>
      <c r="AE75" s="411"/>
      <c r="AF75" s="412"/>
    </row>
    <row r="76" spans="1:35" ht="25.5" customHeight="1">
      <c r="A76" s="337" t="s">
        <v>1539</v>
      </c>
      <c r="B76" s="337"/>
      <c r="C76" s="496" t="s">
        <v>1540</v>
      </c>
      <c r="D76" s="497"/>
      <c r="E76" s="497"/>
      <c r="F76" s="497"/>
      <c r="G76" s="497"/>
      <c r="H76" s="497"/>
      <c r="I76" s="497"/>
      <c r="J76" s="497"/>
      <c r="K76" s="497"/>
      <c r="L76" s="497"/>
      <c r="M76" s="497"/>
      <c r="N76" s="497"/>
      <c r="O76" s="328">
        <f>IF(Q76="N/A",0,IF(Q76="Yes",2,IF(Q76="Partial",2,IF(Q76="No",2,IF(Q76="",2)))))</f>
        <v>2</v>
      </c>
      <c r="P76" s="328"/>
      <c r="Q76" s="327"/>
      <c r="R76" s="416"/>
      <c r="S76" s="328">
        <f>IF(Q76="N/A",O76,IF(Q76="Yes",O76,IF(Q76="Partial",1,IF(Q76="No",0,IF(Q76="",0)))))</f>
        <v>0</v>
      </c>
      <c r="T76" s="328"/>
      <c r="U76" s="483"/>
      <c r="V76" s="483"/>
      <c r="W76" s="483"/>
      <c r="X76" s="483"/>
      <c r="Y76" s="483"/>
      <c r="Z76" s="483"/>
      <c r="AA76" s="483"/>
      <c r="AB76" s="483"/>
      <c r="AC76" s="483"/>
      <c r="AD76" s="447" t="s">
        <v>70</v>
      </c>
      <c r="AE76" s="447"/>
      <c r="AF76" s="447"/>
    </row>
    <row r="77" spans="1:35" s="67" customFormat="1">
      <c r="A77" s="410" t="s">
        <v>1541</v>
      </c>
      <c r="B77" s="411"/>
      <c r="C77" s="411"/>
      <c r="D77" s="411"/>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2"/>
    </row>
    <row r="78" spans="1:35" s="67" customFormat="1" ht="40.5" customHeight="1">
      <c r="A78" s="353" t="s">
        <v>1542</v>
      </c>
      <c r="B78" s="385"/>
      <c r="C78" s="340" t="s">
        <v>1056</v>
      </c>
      <c r="D78" s="341"/>
      <c r="E78" s="341"/>
      <c r="F78" s="341"/>
      <c r="G78" s="341"/>
      <c r="H78" s="341"/>
      <c r="I78" s="341"/>
      <c r="J78" s="341"/>
      <c r="K78" s="341"/>
      <c r="L78" s="341"/>
      <c r="M78" s="341"/>
      <c r="N78" s="342"/>
      <c r="O78" s="363">
        <f>IF(Q78="N/A",0,IF(Q78="Answer all sub questions",5,IF(Q78="Yes",5,IF(Q78="Partial",5,IF(Q78="No",5,IF(Q78="",5))))))</f>
        <v>5</v>
      </c>
      <c r="P78" s="344"/>
      <c r="Q78" s="328" t="str">
        <f>IF(AJ89&gt;12,"Answer all sub questions",IF(AJ89=(11*1.001),"N/A",IF(AJ89&gt;=11,"Yes",IF(AJ89=10.01,"No",IF(AJ89=9.009,"No",IF(AJ89=8.008,"No",IF(AJ89=7.007,"No",IF(AJ89=6.006,"No",IF(AJ89=5.005,"No",IF(AJ89=4.004,"No",IF(AJ89=3.003,"No",IF(AJ89=2.002,"No",IF(AJ89=1.001,"No",IF(AJ89=0,"No",IF(AJ89&gt;=0.5,"Partial",IF(AJ89&lt;=10.5,"Partial"))))))))))))))))</f>
        <v>Answer all sub questions</v>
      </c>
      <c r="R78" s="328"/>
      <c r="S78" s="363">
        <f>IF(Q78="N/A",O78,IF(Q78="Answer all sub questions",0,IF(Q78="Yes",O78,IF(Q78="Partial",1,IF(Q78="No",0,IF(Q78="",0))))))</f>
        <v>0</v>
      </c>
      <c r="T78" s="344"/>
      <c r="U78" s="338"/>
      <c r="V78" s="450"/>
      <c r="W78" s="450"/>
      <c r="X78" s="450"/>
      <c r="Y78" s="450"/>
      <c r="Z78" s="450"/>
      <c r="AA78" s="450"/>
      <c r="AB78" s="450"/>
      <c r="AC78" s="339"/>
      <c r="AD78" s="403" t="s">
        <v>108</v>
      </c>
      <c r="AE78" s="404"/>
      <c r="AF78" s="405"/>
    </row>
    <row r="79" spans="1:35" s="67" customFormat="1">
      <c r="A79" s="355"/>
      <c r="B79" s="400"/>
      <c r="C79" s="613" t="s">
        <v>1543</v>
      </c>
      <c r="D79" s="337"/>
      <c r="E79" s="337"/>
      <c r="F79" s="337"/>
      <c r="G79" s="337"/>
      <c r="H79" s="337"/>
      <c r="I79" s="337"/>
      <c r="J79" s="337"/>
      <c r="K79" s="337"/>
      <c r="L79" s="337"/>
      <c r="M79" s="337"/>
      <c r="N79" s="337"/>
      <c r="O79" s="364"/>
      <c r="P79" s="360"/>
      <c r="Q79" s="326"/>
      <c r="R79" s="327"/>
      <c r="S79" s="364"/>
      <c r="T79" s="360"/>
      <c r="U79" s="390"/>
      <c r="V79" s="390"/>
      <c r="W79" s="390"/>
      <c r="X79" s="390"/>
      <c r="Y79" s="390"/>
      <c r="Z79" s="390"/>
      <c r="AA79" s="390"/>
      <c r="AB79" s="390"/>
      <c r="AC79" s="390"/>
      <c r="AD79" s="406"/>
      <c r="AE79" s="407"/>
      <c r="AF79" s="408"/>
      <c r="AI79" s="67">
        <f>IF(Q79="",100,IF(Q79="Yes",1,IF(Q79="No",0,IF(Q79="Partial",0.5,IF(Q79="N/A",1.001)))))</f>
        <v>100</v>
      </c>
    </row>
    <row r="80" spans="1:35" s="67" customFormat="1">
      <c r="A80" s="355"/>
      <c r="B80" s="400"/>
      <c r="C80" s="613" t="s">
        <v>1544</v>
      </c>
      <c r="D80" s="337"/>
      <c r="E80" s="337"/>
      <c r="F80" s="337"/>
      <c r="G80" s="337"/>
      <c r="H80" s="337"/>
      <c r="I80" s="337"/>
      <c r="J80" s="337"/>
      <c r="K80" s="337"/>
      <c r="L80" s="337"/>
      <c r="M80" s="337"/>
      <c r="N80" s="337"/>
      <c r="O80" s="364"/>
      <c r="P80" s="360"/>
      <c r="Q80" s="326"/>
      <c r="R80" s="327"/>
      <c r="S80" s="364"/>
      <c r="T80" s="360"/>
      <c r="U80" s="390"/>
      <c r="V80" s="390"/>
      <c r="W80" s="390"/>
      <c r="X80" s="390"/>
      <c r="Y80" s="390"/>
      <c r="Z80" s="390"/>
      <c r="AA80" s="390"/>
      <c r="AB80" s="390"/>
      <c r="AC80" s="390"/>
      <c r="AD80" s="406"/>
      <c r="AE80" s="407"/>
      <c r="AF80" s="408"/>
      <c r="AI80" s="67">
        <f>IF(Q80="",100,IF(Q80="Yes",1,IF(Q80="No",0,IF(Q80="Partial",0.5,IF(Q80="N/A",1.001)))))</f>
        <v>100</v>
      </c>
    </row>
    <row r="81" spans="1:36" s="67" customFormat="1">
      <c r="A81" s="355"/>
      <c r="B81" s="400"/>
      <c r="C81" s="613" t="s">
        <v>1545</v>
      </c>
      <c r="D81" s="337"/>
      <c r="E81" s="337"/>
      <c r="F81" s="337"/>
      <c r="G81" s="337"/>
      <c r="H81" s="337"/>
      <c r="I81" s="337"/>
      <c r="J81" s="337"/>
      <c r="K81" s="337"/>
      <c r="L81" s="337"/>
      <c r="M81" s="337"/>
      <c r="N81" s="337"/>
      <c r="O81" s="364"/>
      <c r="P81" s="360"/>
      <c r="Q81" s="326"/>
      <c r="R81" s="327"/>
      <c r="S81" s="364"/>
      <c r="T81" s="360"/>
      <c r="U81" s="390"/>
      <c r="V81" s="390"/>
      <c r="W81" s="390"/>
      <c r="X81" s="390"/>
      <c r="Y81" s="390"/>
      <c r="Z81" s="390"/>
      <c r="AA81" s="390"/>
      <c r="AB81" s="390"/>
      <c r="AC81" s="390"/>
      <c r="AD81" s="406"/>
      <c r="AE81" s="407"/>
      <c r="AF81" s="408"/>
      <c r="AI81" s="67">
        <f t="shared" ref="AI81:AI89" si="3">IF(Q81="",100,IF(Q81="Yes",1,IF(Q81="No",0,IF(Q81="Partial",0.5,IF(Q81="N/A",1.001)))))</f>
        <v>100</v>
      </c>
    </row>
    <row r="82" spans="1:36" s="67" customFormat="1">
      <c r="A82" s="355"/>
      <c r="B82" s="400"/>
      <c r="C82" s="613" t="s">
        <v>1546</v>
      </c>
      <c r="D82" s="337"/>
      <c r="E82" s="337"/>
      <c r="F82" s="337"/>
      <c r="G82" s="337"/>
      <c r="H82" s="337"/>
      <c r="I82" s="337"/>
      <c r="J82" s="337"/>
      <c r="K82" s="337"/>
      <c r="L82" s="337"/>
      <c r="M82" s="337"/>
      <c r="N82" s="337"/>
      <c r="O82" s="364"/>
      <c r="P82" s="360"/>
      <c r="Q82" s="326"/>
      <c r="R82" s="327"/>
      <c r="S82" s="364"/>
      <c r="T82" s="360"/>
      <c r="U82" s="390"/>
      <c r="V82" s="390"/>
      <c r="W82" s="390"/>
      <c r="X82" s="390"/>
      <c r="Y82" s="390"/>
      <c r="Z82" s="390"/>
      <c r="AA82" s="390"/>
      <c r="AB82" s="390"/>
      <c r="AC82" s="390"/>
      <c r="AD82" s="406"/>
      <c r="AE82" s="407"/>
      <c r="AF82" s="408"/>
      <c r="AI82" s="67">
        <f t="shared" si="3"/>
        <v>100</v>
      </c>
    </row>
    <row r="83" spans="1:36" s="67" customFormat="1">
      <c r="A83" s="355"/>
      <c r="B83" s="400"/>
      <c r="C83" s="629" t="s">
        <v>1547</v>
      </c>
      <c r="D83" s="378"/>
      <c r="E83" s="378"/>
      <c r="F83" s="378"/>
      <c r="G83" s="378"/>
      <c r="H83" s="378"/>
      <c r="I83" s="378"/>
      <c r="J83" s="378"/>
      <c r="K83" s="378"/>
      <c r="L83" s="378"/>
      <c r="M83" s="378"/>
      <c r="N83" s="438"/>
      <c r="O83" s="364"/>
      <c r="P83" s="360"/>
      <c r="Q83" s="326"/>
      <c r="R83" s="327"/>
      <c r="S83" s="364"/>
      <c r="T83" s="360"/>
      <c r="U83" s="390"/>
      <c r="V83" s="390"/>
      <c r="W83" s="390"/>
      <c r="X83" s="390"/>
      <c r="Y83" s="390"/>
      <c r="Z83" s="390"/>
      <c r="AA83" s="390"/>
      <c r="AB83" s="390"/>
      <c r="AC83" s="390"/>
      <c r="AD83" s="406"/>
      <c r="AE83" s="407"/>
      <c r="AF83" s="408"/>
      <c r="AI83" s="67">
        <f t="shared" si="3"/>
        <v>100</v>
      </c>
    </row>
    <row r="84" spans="1:36" s="67" customFormat="1" ht="27" customHeight="1">
      <c r="A84" s="355"/>
      <c r="B84" s="400"/>
      <c r="C84" s="629" t="s">
        <v>1548</v>
      </c>
      <c r="D84" s="378"/>
      <c r="E84" s="378"/>
      <c r="F84" s="378"/>
      <c r="G84" s="378"/>
      <c r="H84" s="378"/>
      <c r="I84" s="378"/>
      <c r="J84" s="378"/>
      <c r="K84" s="378"/>
      <c r="L84" s="378"/>
      <c r="M84" s="378"/>
      <c r="N84" s="438"/>
      <c r="O84" s="364"/>
      <c r="P84" s="360"/>
      <c r="Q84" s="326"/>
      <c r="R84" s="327"/>
      <c r="S84" s="364"/>
      <c r="T84" s="360"/>
      <c r="U84" s="390"/>
      <c r="V84" s="390"/>
      <c r="W84" s="390"/>
      <c r="X84" s="390"/>
      <c r="Y84" s="390"/>
      <c r="Z84" s="390"/>
      <c r="AA84" s="390"/>
      <c r="AB84" s="390"/>
      <c r="AC84" s="390"/>
      <c r="AD84" s="406"/>
      <c r="AE84" s="407"/>
      <c r="AF84" s="408"/>
      <c r="AI84" s="67">
        <f t="shared" si="3"/>
        <v>100</v>
      </c>
    </row>
    <row r="85" spans="1:36" s="67" customFormat="1">
      <c r="A85" s="355"/>
      <c r="B85" s="400"/>
      <c r="C85" s="613" t="s">
        <v>1549</v>
      </c>
      <c r="D85" s="337"/>
      <c r="E85" s="337"/>
      <c r="F85" s="337"/>
      <c r="G85" s="337"/>
      <c r="H85" s="337"/>
      <c r="I85" s="337"/>
      <c r="J85" s="337"/>
      <c r="K85" s="337"/>
      <c r="L85" s="337"/>
      <c r="M85" s="337"/>
      <c r="N85" s="337"/>
      <c r="O85" s="364"/>
      <c r="P85" s="360"/>
      <c r="Q85" s="326"/>
      <c r="R85" s="327"/>
      <c r="S85" s="364"/>
      <c r="T85" s="360"/>
      <c r="U85" s="390"/>
      <c r="V85" s="390"/>
      <c r="W85" s="390"/>
      <c r="X85" s="390"/>
      <c r="Y85" s="390"/>
      <c r="Z85" s="390"/>
      <c r="AA85" s="390"/>
      <c r="AB85" s="390"/>
      <c r="AC85" s="390"/>
      <c r="AD85" s="406"/>
      <c r="AE85" s="407"/>
      <c r="AF85" s="408"/>
      <c r="AI85" s="67">
        <f t="shared" si="3"/>
        <v>100</v>
      </c>
    </row>
    <row r="86" spans="1:36" s="67" customFormat="1" ht="27" customHeight="1">
      <c r="A86" s="355"/>
      <c r="B86" s="400"/>
      <c r="C86" s="629" t="s">
        <v>1550</v>
      </c>
      <c r="D86" s="378"/>
      <c r="E86" s="378"/>
      <c r="F86" s="378"/>
      <c r="G86" s="378"/>
      <c r="H86" s="378"/>
      <c r="I86" s="378"/>
      <c r="J86" s="378"/>
      <c r="K86" s="378"/>
      <c r="L86" s="378"/>
      <c r="M86" s="378"/>
      <c r="N86" s="438"/>
      <c r="O86" s="364"/>
      <c r="P86" s="360"/>
      <c r="Q86" s="326"/>
      <c r="R86" s="327"/>
      <c r="S86" s="364"/>
      <c r="T86" s="360"/>
      <c r="U86" s="390"/>
      <c r="V86" s="390"/>
      <c r="W86" s="390"/>
      <c r="X86" s="390"/>
      <c r="Y86" s="390"/>
      <c r="Z86" s="390"/>
      <c r="AA86" s="390"/>
      <c r="AB86" s="390"/>
      <c r="AC86" s="390"/>
      <c r="AD86" s="406"/>
      <c r="AE86" s="407"/>
      <c r="AF86" s="408"/>
      <c r="AI86" s="67">
        <f t="shared" si="3"/>
        <v>100</v>
      </c>
    </row>
    <row r="87" spans="1:36" s="67" customFormat="1" ht="26.25" customHeight="1">
      <c r="A87" s="355"/>
      <c r="B87" s="400"/>
      <c r="C87" s="629" t="s">
        <v>1551</v>
      </c>
      <c r="D87" s="378"/>
      <c r="E87" s="378"/>
      <c r="F87" s="378"/>
      <c r="G87" s="378"/>
      <c r="H87" s="378"/>
      <c r="I87" s="378"/>
      <c r="J87" s="378"/>
      <c r="K87" s="378"/>
      <c r="L87" s="378"/>
      <c r="M87" s="378"/>
      <c r="N87" s="438"/>
      <c r="O87" s="364"/>
      <c r="P87" s="360"/>
      <c r="Q87" s="326"/>
      <c r="R87" s="327"/>
      <c r="S87" s="364"/>
      <c r="T87" s="360"/>
      <c r="U87" s="390"/>
      <c r="V87" s="390"/>
      <c r="W87" s="390"/>
      <c r="X87" s="390"/>
      <c r="Y87" s="390"/>
      <c r="Z87" s="390"/>
      <c r="AA87" s="390"/>
      <c r="AB87" s="390"/>
      <c r="AC87" s="390"/>
      <c r="AD87" s="406"/>
      <c r="AE87" s="407"/>
      <c r="AF87" s="408"/>
      <c r="AI87" s="67">
        <f t="shared" si="3"/>
        <v>100</v>
      </c>
    </row>
    <row r="88" spans="1:36" s="67" customFormat="1">
      <c r="A88" s="355"/>
      <c r="B88" s="400"/>
      <c r="C88" s="629" t="s">
        <v>1552</v>
      </c>
      <c r="D88" s="378"/>
      <c r="E88" s="378"/>
      <c r="F88" s="378"/>
      <c r="G88" s="378"/>
      <c r="H88" s="378"/>
      <c r="I88" s="378"/>
      <c r="J88" s="378"/>
      <c r="K88" s="378"/>
      <c r="L88" s="378"/>
      <c r="M88" s="378"/>
      <c r="N88" s="438"/>
      <c r="O88" s="364"/>
      <c r="P88" s="360"/>
      <c r="Q88" s="326"/>
      <c r="R88" s="327"/>
      <c r="S88" s="364"/>
      <c r="T88" s="360"/>
      <c r="U88" s="390"/>
      <c r="V88" s="390"/>
      <c r="W88" s="390"/>
      <c r="X88" s="390"/>
      <c r="Y88" s="390"/>
      <c r="Z88" s="390"/>
      <c r="AA88" s="390"/>
      <c r="AB88" s="390"/>
      <c r="AC88" s="390"/>
      <c r="AD88" s="406"/>
      <c r="AE88" s="407"/>
      <c r="AF88" s="408"/>
      <c r="AI88" s="67">
        <f t="shared" ref="AI88" si="4">IF(Q88="",100,IF(Q88="Yes",1,IF(Q88="No",0,IF(Q88="Partial",0.5,IF(Q88="N/A",1.001)))))</f>
        <v>100</v>
      </c>
    </row>
    <row r="89" spans="1:36" s="67" customFormat="1" ht="25.5" customHeight="1">
      <c r="A89" s="355"/>
      <c r="B89" s="400"/>
      <c r="C89" s="629" t="s">
        <v>1553</v>
      </c>
      <c r="D89" s="378"/>
      <c r="E89" s="378"/>
      <c r="F89" s="378"/>
      <c r="G89" s="378"/>
      <c r="H89" s="378"/>
      <c r="I89" s="378"/>
      <c r="J89" s="378"/>
      <c r="K89" s="378"/>
      <c r="L89" s="378"/>
      <c r="M89" s="378"/>
      <c r="N89" s="438"/>
      <c r="O89" s="364"/>
      <c r="P89" s="360"/>
      <c r="Q89" s="326"/>
      <c r="R89" s="327"/>
      <c r="S89" s="364"/>
      <c r="T89" s="360"/>
      <c r="U89" s="390"/>
      <c r="V89" s="390"/>
      <c r="W89" s="390"/>
      <c r="X89" s="390"/>
      <c r="Y89" s="390"/>
      <c r="Z89" s="390"/>
      <c r="AA89" s="390"/>
      <c r="AB89" s="390"/>
      <c r="AC89" s="390"/>
      <c r="AD89" s="406"/>
      <c r="AE89" s="407"/>
      <c r="AF89" s="408"/>
      <c r="AI89" s="67">
        <f t="shared" si="3"/>
        <v>100</v>
      </c>
      <c r="AJ89" s="67">
        <f>SUM(AI79:AI89)</f>
        <v>1100</v>
      </c>
    </row>
    <row r="90" spans="1:36" s="67" customFormat="1">
      <c r="A90" s="399" t="s">
        <v>47</v>
      </c>
      <c r="B90" s="399"/>
      <c r="C90" s="399"/>
      <c r="D90" s="399"/>
      <c r="E90" s="399"/>
      <c r="F90" s="399"/>
      <c r="G90" s="399"/>
      <c r="H90" s="399"/>
      <c r="I90" s="399"/>
      <c r="J90" s="399"/>
      <c r="K90" s="399"/>
      <c r="L90" s="399"/>
      <c r="M90" s="399"/>
      <c r="N90" s="399"/>
      <c r="O90" s="328">
        <f>SUM(O76:P89)</f>
        <v>7</v>
      </c>
      <c r="P90" s="328"/>
      <c r="Q90" s="328"/>
      <c r="R90" s="328"/>
      <c r="S90" s="328">
        <f>SUM(S76:T89)</f>
        <v>0</v>
      </c>
      <c r="T90" s="328"/>
      <c r="U90" s="328"/>
      <c r="V90" s="328"/>
      <c r="W90" s="328"/>
      <c r="X90" s="328"/>
      <c r="Y90" s="328"/>
      <c r="Z90" s="328"/>
      <c r="AA90" s="328"/>
      <c r="AB90" s="328"/>
      <c r="AC90" s="328"/>
      <c r="AD90" s="399"/>
      <c r="AE90" s="399"/>
      <c r="AF90" s="399"/>
    </row>
    <row r="91" spans="1:36" s="67" customFormat="1" ht="13.5" customHeight="1"/>
    <row r="92" spans="1:36" s="67" customFormat="1" ht="13.5" customHeight="1">
      <c r="A92" s="396" t="s">
        <v>71</v>
      </c>
      <c r="B92" s="397"/>
      <c r="C92" s="397"/>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7"/>
      <c r="AF92" s="398"/>
    </row>
    <row r="93" spans="1:36" s="67" customFormat="1" ht="13.5" customHeight="1">
      <c r="A93" s="392" t="s">
        <v>1196</v>
      </c>
      <c r="B93" s="393"/>
      <c r="C93" s="393"/>
      <c r="D93" s="393"/>
      <c r="E93" s="393"/>
      <c r="F93" s="393"/>
      <c r="G93" s="393"/>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4"/>
    </row>
    <row r="94" spans="1:36" s="67" customFormat="1" ht="13.5" customHeight="1"/>
    <row r="95" spans="1:36" s="67" customFormat="1" ht="13.5" customHeight="1">
      <c r="A95" s="396" t="s">
        <v>73</v>
      </c>
      <c r="B95" s="397"/>
      <c r="C95" s="397"/>
      <c r="D95" s="397"/>
      <c r="E95" s="397"/>
      <c r="F95" s="397"/>
      <c r="G95" s="397"/>
      <c r="H95" s="397"/>
      <c r="I95" s="397"/>
      <c r="J95" s="397"/>
      <c r="K95" s="397"/>
      <c r="L95" s="397"/>
      <c r="M95" s="397"/>
      <c r="N95" s="397"/>
      <c r="O95" s="397"/>
      <c r="P95" s="397"/>
      <c r="Q95" s="397"/>
      <c r="R95" s="397"/>
      <c r="S95" s="397"/>
      <c r="T95" s="397"/>
      <c r="U95" s="397"/>
      <c r="V95" s="397"/>
      <c r="W95" s="397"/>
      <c r="X95" s="397"/>
      <c r="Y95" s="397"/>
      <c r="Z95" s="397"/>
      <c r="AA95" s="397"/>
      <c r="AB95" s="397"/>
      <c r="AC95" s="397"/>
      <c r="AD95" s="397"/>
      <c r="AE95" s="397"/>
      <c r="AF95" s="398"/>
    </row>
    <row r="96" spans="1:36" s="67" customFormat="1" ht="13.5" customHeight="1">
      <c r="A96" s="392" t="s">
        <v>1197</v>
      </c>
      <c r="B96" s="393"/>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4"/>
    </row>
    <row r="97" spans="1:36" s="67" customFormat="1" ht="13.5" customHeight="1"/>
    <row r="98" spans="1:36" s="67" customFormat="1" ht="13.5" customHeight="1">
      <c r="A98" s="396" t="s">
        <v>77</v>
      </c>
      <c r="B98" s="397"/>
      <c r="C98" s="397"/>
      <c r="D98" s="397"/>
      <c r="E98" s="397"/>
      <c r="F98" s="397"/>
      <c r="G98" s="397"/>
      <c r="H98" s="397"/>
      <c r="I98" s="397"/>
      <c r="J98" s="397"/>
      <c r="K98" s="397"/>
      <c r="L98" s="397"/>
      <c r="M98" s="397"/>
      <c r="N98" s="397"/>
      <c r="O98" s="397"/>
      <c r="P98" s="397"/>
      <c r="Q98" s="397"/>
      <c r="R98" s="397"/>
      <c r="S98" s="397"/>
      <c r="T98" s="397"/>
      <c r="U98" s="397"/>
      <c r="V98" s="397"/>
      <c r="W98" s="397"/>
      <c r="X98" s="397"/>
      <c r="Y98" s="397"/>
      <c r="Z98" s="397"/>
      <c r="AA98" s="397"/>
      <c r="AB98" s="397"/>
      <c r="AC98" s="397"/>
      <c r="AD98" s="397"/>
      <c r="AE98" s="397"/>
      <c r="AF98" s="398"/>
    </row>
    <row r="99" spans="1:36" s="67" customFormat="1" ht="13.5" customHeight="1">
      <c r="A99" s="392" t="s">
        <v>1182</v>
      </c>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4"/>
    </row>
    <row r="100" spans="1:36" ht="13.5" customHeight="1">
      <c r="A100" s="328" t="s">
        <v>39</v>
      </c>
      <c r="B100" s="328"/>
      <c r="C100" s="399" t="s">
        <v>40</v>
      </c>
      <c r="D100" s="399"/>
      <c r="E100" s="399"/>
      <c r="F100" s="399"/>
      <c r="G100" s="399"/>
      <c r="H100" s="399"/>
      <c r="I100" s="399"/>
      <c r="J100" s="399"/>
      <c r="K100" s="399"/>
      <c r="L100" s="399"/>
      <c r="M100" s="399"/>
      <c r="N100" s="399"/>
      <c r="O100" s="328" t="s">
        <v>41</v>
      </c>
      <c r="P100" s="328"/>
      <c r="Q100" s="328" t="s">
        <v>42</v>
      </c>
      <c r="R100" s="328"/>
      <c r="S100" s="328" t="s">
        <v>43</v>
      </c>
      <c r="T100" s="328"/>
      <c r="U100" s="399" t="s">
        <v>44</v>
      </c>
      <c r="V100" s="399"/>
      <c r="W100" s="399"/>
      <c r="X100" s="399"/>
      <c r="Y100" s="399"/>
      <c r="Z100" s="399"/>
      <c r="AA100" s="399"/>
      <c r="AB100" s="399"/>
      <c r="AC100" s="399"/>
      <c r="AD100" s="328" t="s">
        <v>45</v>
      </c>
      <c r="AE100" s="328"/>
      <c r="AF100" s="328"/>
    </row>
    <row r="101" spans="1:36" ht="13.5" customHeight="1">
      <c r="A101" s="328"/>
      <c r="B101" s="328"/>
      <c r="C101" s="399"/>
      <c r="D101" s="399"/>
      <c r="E101" s="399"/>
      <c r="F101" s="399"/>
      <c r="G101" s="399"/>
      <c r="H101" s="399"/>
      <c r="I101" s="399"/>
      <c r="J101" s="399"/>
      <c r="K101" s="399"/>
      <c r="L101" s="399"/>
      <c r="M101" s="399"/>
      <c r="N101" s="399"/>
      <c r="O101" s="328"/>
      <c r="P101" s="328"/>
      <c r="Q101" s="328"/>
      <c r="R101" s="328"/>
      <c r="S101" s="328"/>
      <c r="T101" s="328"/>
      <c r="U101" s="399"/>
      <c r="V101" s="399"/>
      <c r="W101" s="399"/>
      <c r="X101" s="399"/>
      <c r="Y101" s="399"/>
      <c r="Z101" s="399"/>
      <c r="AA101" s="399"/>
      <c r="AB101" s="399"/>
      <c r="AC101" s="399"/>
      <c r="AD101" s="328"/>
      <c r="AE101" s="328"/>
      <c r="AF101" s="328"/>
    </row>
    <row r="102" spans="1:36" ht="41.25" customHeight="1">
      <c r="A102" s="353" t="s">
        <v>1554</v>
      </c>
      <c r="B102" s="385"/>
      <c r="C102" s="401" t="s">
        <v>1025</v>
      </c>
      <c r="D102" s="401"/>
      <c r="E102" s="401"/>
      <c r="F102" s="401"/>
      <c r="G102" s="401"/>
      <c r="H102" s="401"/>
      <c r="I102" s="401"/>
      <c r="J102" s="401"/>
      <c r="K102" s="401"/>
      <c r="L102" s="401"/>
      <c r="M102" s="401"/>
      <c r="N102" s="401"/>
      <c r="O102" s="363">
        <f>IF(Q102="N/A",0,IF(Q102="Answer all sub questions",5,IF(Q102="Yes",5,IF(Q102="Partial",5,IF(Q102="No",5,IF(Q102="",5))))))</f>
        <v>5</v>
      </c>
      <c r="P102" s="344"/>
      <c r="Q102" s="328" t="str">
        <f>IF(AJ106&gt;5,"Answer all sub questions",IF(AJ106=(4*1.001),"N/A",IF(AJ106&gt;=4,"Yes",IF(AJ106=3.003,"No",IF(AJ106=2.002,"No",IF(AJ106=1.001,"No",IF(AJ106=0,"No",IF(AJ106&gt;=0.5,"Partial",IF(AJ106&lt;=3.5,"Partial")))))))))</f>
        <v>Answer all sub questions</v>
      </c>
      <c r="R102" s="328"/>
      <c r="S102" s="363">
        <f>IF(Q102="N/A",O102,IF(Q102="Answer all sub questions",0,IF(Q102="Yes",O102,IF(Q102="Partial",1,IF(Q102="No",0,IF(Q102="",0))))))</f>
        <v>0</v>
      </c>
      <c r="T102" s="344"/>
      <c r="U102" s="329"/>
      <c r="V102" s="330"/>
      <c r="W102" s="330"/>
      <c r="X102" s="330"/>
      <c r="Y102" s="330"/>
      <c r="Z102" s="330"/>
      <c r="AA102" s="330"/>
      <c r="AB102" s="330"/>
      <c r="AC102" s="331"/>
      <c r="AD102" s="472" t="s">
        <v>927</v>
      </c>
      <c r="AE102" s="473"/>
      <c r="AF102" s="474"/>
    </row>
    <row r="103" spans="1:36">
      <c r="A103" s="355"/>
      <c r="B103" s="400"/>
      <c r="C103" s="84"/>
      <c r="D103" s="378" t="s">
        <v>1555</v>
      </c>
      <c r="E103" s="341"/>
      <c r="F103" s="341"/>
      <c r="G103" s="341"/>
      <c r="H103" s="341"/>
      <c r="I103" s="341"/>
      <c r="J103" s="341"/>
      <c r="K103" s="341"/>
      <c r="L103" s="341"/>
      <c r="M103" s="341"/>
      <c r="N103" s="342"/>
      <c r="O103" s="364"/>
      <c r="P103" s="360"/>
      <c r="Q103" s="326"/>
      <c r="R103" s="327"/>
      <c r="S103" s="364"/>
      <c r="T103" s="360"/>
      <c r="U103" s="329"/>
      <c r="V103" s="330"/>
      <c r="W103" s="330"/>
      <c r="X103" s="330"/>
      <c r="Y103" s="330"/>
      <c r="Z103" s="330"/>
      <c r="AA103" s="330"/>
      <c r="AB103" s="330"/>
      <c r="AC103" s="331"/>
      <c r="AD103" s="475"/>
      <c r="AE103" s="478"/>
      <c r="AF103" s="477"/>
      <c r="AI103" s="96">
        <f>IF(Q103="",100,IF(Q103="Yes",1,IF(Q103="No",0,IF(Q103="Partial",0.5,IF(Q103="N/A",1.001)))))</f>
        <v>100</v>
      </c>
    </row>
    <row r="104" spans="1:36">
      <c r="A104" s="355"/>
      <c r="B104" s="400"/>
      <c r="C104" s="84"/>
      <c r="D104" s="378" t="s">
        <v>1556</v>
      </c>
      <c r="E104" s="341"/>
      <c r="F104" s="341"/>
      <c r="G104" s="341"/>
      <c r="H104" s="341"/>
      <c r="I104" s="341"/>
      <c r="J104" s="341"/>
      <c r="K104" s="341"/>
      <c r="L104" s="341"/>
      <c r="M104" s="341"/>
      <c r="N104" s="342"/>
      <c r="O104" s="364"/>
      <c r="P104" s="360"/>
      <c r="Q104" s="326"/>
      <c r="R104" s="327"/>
      <c r="S104" s="364"/>
      <c r="T104" s="360"/>
      <c r="U104" s="329"/>
      <c r="V104" s="330"/>
      <c r="W104" s="330"/>
      <c r="X104" s="330"/>
      <c r="Y104" s="330"/>
      <c r="Z104" s="330"/>
      <c r="AA104" s="330"/>
      <c r="AB104" s="330"/>
      <c r="AC104" s="331"/>
      <c r="AD104" s="475"/>
      <c r="AE104" s="478"/>
      <c r="AF104" s="477"/>
      <c r="AI104" s="96">
        <f t="shared" ref="AI104" si="5">IF(Q104="",100,IF(Q104="Yes",1,IF(Q104="No",0,IF(Q104="Partial",0.5,IF(Q104="N/A",1.001)))))</f>
        <v>100</v>
      </c>
    </row>
    <row r="105" spans="1:36">
      <c r="A105" s="355"/>
      <c r="B105" s="400"/>
      <c r="C105" s="84"/>
      <c r="D105" s="378" t="s">
        <v>1557</v>
      </c>
      <c r="E105" s="341"/>
      <c r="F105" s="341"/>
      <c r="G105" s="341"/>
      <c r="H105" s="341"/>
      <c r="I105" s="341"/>
      <c r="J105" s="341"/>
      <c r="K105" s="341"/>
      <c r="L105" s="341"/>
      <c r="M105" s="341"/>
      <c r="N105" s="342"/>
      <c r="O105" s="364"/>
      <c r="P105" s="360"/>
      <c r="Q105" s="326"/>
      <c r="R105" s="327"/>
      <c r="S105" s="364"/>
      <c r="T105" s="360"/>
      <c r="U105" s="329"/>
      <c r="V105" s="330"/>
      <c r="W105" s="330"/>
      <c r="X105" s="330"/>
      <c r="Y105" s="330"/>
      <c r="Z105" s="330"/>
      <c r="AA105" s="330"/>
      <c r="AB105" s="330"/>
      <c r="AC105" s="331"/>
      <c r="AD105" s="475"/>
      <c r="AE105" s="478"/>
      <c r="AF105" s="477"/>
      <c r="AI105" s="96">
        <f>IF(Q105="",100,IF(Q105="Yes",1,IF(Q105="No",0,IF(Q105="Partial",0.5,IF(Q105="N/A",1.001)))))</f>
        <v>100</v>
      </c>
    </row>
    <row r="106" spans="1:36">
      <c r="A106" s="355"/>
      <c r="B106" s="400"/>
      <c r="C106" s="84"/>
      <c r="D106" s="378" t="s">
        <v>1558</v>
      </c>
      <c r="E106" s="341"/>
      <c r="F106" s="341"/>
      <c r="G106" s="341"/>
      <c r="H106" s="341"/>
      <c r="I106" s="341"/>
      <c r="J106" s="341"/>
      <c r="K106" s="341"/>
      <c r="L106" s="341"/>
      <c r="M106" s="341"/>
      <c r="N106" s="342"/>
      <c r="O106" s="364"/>
      <c r="P106" s="360"/>
      <c r="Q106" s="326"/>
      <c r="R106" s="327"/>
      <c r="S106" s="364"/>
      <c r="T106" s="360"/>
      <c r="U106" s="329"/>
      <c r="V106" s="330"/>
      <c r="W106" s="330"/>
      <c r="X106" s="330"/>
      <c r="Y106" s="330"/>
      <c r="Z106" s="330"/>
      <c r="AA106" s="330"/>
      <c r="AB106" s="330"/>
      <c r="AC106" s="331"/>
      <c r="AD106" s="475"/>
      <c r="AE106" s="478"/>
      <c r="AF106" s="477"/>
      <c r="AI106" s="96">
        <f>IF(Q106="",100,IF(Q106="Yes",1,IF(Q106="No",0,IF(Q106="Partial",0.5,IF(Q106="N/A",1.001)))))</f>
        <v>100</v>
      </c>
      <c r="AJ106" s="96">
        <f>SUM(AI103:AI106)</f>
        <v>400</v>
      </c>
    </row>
    <row r="107" spans="1:36" ht="13.5" customHeight="1">
      <c r="A107" s="399" t="s">
        <v>47</v>
      </c>
      <c r="B107" s="399"/>
      <c r="C107" s="399"/>
      <c r="D107" s="399"/>
      <c r="E107" s="399"/>
      <c r="F107" s="399"/>
      <c r="G107" s="399"/>
      <c r="H107" s="399"/>
      <c r="I107" s="399"/>
      <c r="J107" s="399"/>
      <c r="K107" s="399"/>
      <c r="L107" s="399"/>
      <c r="M107" s="399"/>
      <c r="N107" s="399"/>
      <c r="O107" s="328">
        <f>SUM(O102:P106)</f>
        <v>5</v>
      </c>
      <c r="P107" s="328"/>
      <c r="Q107" s="328"/>
      <c r="R107" s="328"/>
      <c r="S107" s="328">
        <f>SUM(S102:T106)</f>
        <v>0</v>
      </c>
      <c r="T107" s="328"/>
      <c r="U107" s="328"/>
      <c r="V107" s="328"/>
      <c r="W107" s="328"/>
      <c r="X107" s="328"/>
      <c r="Y107" s="328"/>
      <c r="Z107" s="328"/>
      <c r="AA107" s="328"/>
      <c r="AB107" s="328"/>
      <c r="AC107" s="328"/>
      <c r="AD107" s="399"/>
      <c r="AE107" s="399"/>
      <c r="AF107" s="399"/>
    </row>
    <row r="108" spans="1:36" ht="13.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row>
    <row r="109" spans="1:36" s="67" customFormat="1" ht="13.5" customHeight="1">
      <c r="A109" s="396" t="s">
        <v>79</v>
      </c>
      <c r="B109" s="397"/>
      <c r="C109" s="397"/>
      <c r="D109" s="397"/>
      <c r="E109" s="397"/>
      <c r="F109" s="397"/>
      <c r="G109" s="397"/>
      <c r="H109" s="397"/>
      <c r="I109" s="397"/>
      <c r="J109" s="397"/>
      <c r="K109" s="397"/>
      <c r="L109" s="397"/>
      <c r="M109" s="397"/>
      <c r="N109" s="397"/>
      <c r="O109" s="397"/>
      <c r="P109" s="397"/>
      <c r="Q109" s="397"/>
      <c r="R109" s="397"/>
      <c r="S109" s="397"/>
      <c r="T109" s="397"/>
      <c r="U109" s="397"/>
      <c r="V109" s="397"/>
      <c r="W109" s="397"/>
      <c r="X109" s="397"/>
      <c r="Y109" s="397"/>
      <c r="Z109" s="397"/>
      <c r="AA109" s="397"/>
      <c r="AB109" s="397"/>
      <c r="AC109" s="397"/>
      <c r="AD109" s="397"/>
      <c r="AE109" s="397"/>
      <c r="AF109" s="398"/>
    </row>
    <row r="110" spans="1:36" s="67" customFormat="1" ht="13.5" customHeight="1">
      <c r="A110" s="392" t="s">
        <v>1198</v>
      </c>
      <c r="B110" s="393"/>
      <c r="C110" s="393"/>
      <c r="D110" s="393"/>
      <c r="E110" s="393"/>
      <c r="F110" s="393"/>
      <c r="G110" s="393"/>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4"/>
    </row>
    <row r="111" spans="1:36" s="67" customFormat="1" ht="13.5" customHeight="1"/>
    <row r="112" spans="1:36" ht="13.5" customHeight="1">
      <c r="A112" s="458" t="s">
        <v>84</v>
      </c>
      <c r="B112" s="458"/>
      <c r="C112" s="458"/>
      <c r="D112" s="458"/>
      <c r="E112" s="458"/>
      <c r="F112" s="458"/>
      <c r="G112" s="458"/>
      <c r="H112" s="458"/>
      <c r="I112" s="458"/>
      <c r="J112" s="458"/>
      <c r="K112" s="458"/>
      <c r="L112" s="458"/>
      <c r="M112" s="458"/>
      <c r="N112" s="458"/>
      <c r="O112" s="458"/>
      <c r="P112" s="458"/>
      <c r="Q112" s="458"/>
      <c r="R112" s="458"/>
      <c r="S112" s="458"/>
      <c r="T112" s="458"/>
      <c r="U112" s="458"/>
      <c r="V112" s="458"/>
      <c r="W112" s="458"/>
      <c r="X112" s="458"/>
      <c r="Y112" s="458"/>
      <c r="Z112" s="458"/>
      <c r="AA112" s="458"/>
      <c r="AB112" s="458"/>
      <c r="AC112" s="458"/>
      <c r="AD112" s="458"/>
      <c r="AE112" s="458"/>
      <c r="AF112" s="458"/>
    </row>
    <row r="113" spans="1:38" ht="13.5" customHeight="1">
      <c r="A113" s="417"/>
      <c r="B113" s="419"/>
      <c r="C113" s="417"/>
      <c r="D113" s="418"/>
      <c r="E113" s="418"/>
      <c r="F113" s="418"/>
      <c r="G113" s="418"/>
      <c r="H113" s="418"/>
      <c r="I113" s="418"/>
      <c r="J113" s="418"/>
      <c r="K113" s="418"/>
      <c r="L113" s="418"/>
      <c r="M113" s="418"/>
      <c r="N113" s="419"/>
      <c r="O113" s="328">
        <f>O107+O90+O69+O56+O43</f>
        <v>21</v>
      </c>
      <c r="P113" s="328"/>
      <c r="Q113" s="338"/>
      <c r="R113" s="339"/>
      <c r="S113" s="328">
        <f>S107+S90+S69+S56+S43</f>
        <v>0</v>
      </c>
      <c r="T113" s="328"/>
      <c r="U113" s="417"/>
      <c r="V113" s="418"/>
      <c r="W113" s="418"/>
      <c r="X113" s="418"/>
      <c r="Y113" s="418"/>
      <c r="Z113" s="418"/>
      <c r="AA113" s="418"/>
      <c r="AB113" s="418"/>
      <c r="AC113" s="418"/>
      <c r="AD113" s="418"/>
      <c r="AE113" s="418"/>
      <c r="AF113" s="419"/>
    </row>
    <row r="114" spans="1:38" ht="13.5" customHeight="1" thickBot="1"/>
    <row r="115" spans="1:38" ht="18.75" customHeight="1">
      <c r="A115" s="462" t="s">
        <v>925</v>
      </c>
      <c r="B115" s="463"/>
      <c r="C115" s="463"/>
      <c r="D115" s="463"/>
      <c r="E115" s="463"/>
      <c r="F115" s="463"/>
      <c r="G115" s="463"/>
      <c r="H115" s="464"/>
    </row>
    <row r="116" spans="1:38" ht="18.75" customHeight="1">
      <c r="A116" s="466" t="s">
        <v>1675</v>
      </c>
      <c r="B116" s="467"/>
      <c r="C116" s="467"/>
      <c r="D116" s="467"/>
      <c r="E116" s="467"/>
      <c r="F116" s="467"/>
      <c r="G116" s="467"/>
      <c r="H116" s="468"/>
    </row>
    <row r="117" spans="1:38" ht="18.75" customHeight="1">
      <c r="A117" s="466" t="s">
        <v>1676</v>
      </c>
      <c r="B117" s="467"/>
      <c r="C117" s="467"/>
      <c r="D117" s="467"/>
      <c r="E117" s="467"/>
      <c r="F117" s="467"/>
      <c r="G117" s="467"/>
      <c r="H117" s="468"/>
    </row>
    <row r="118" spans="1:38" ht="18.75" customHeight="1">
      <c r="A118" s="466" t="s">
        <v>990</v>
      </c>
      <c r="B118" s="467"/>
      <c r="C118" s="467"/>
      <c r="D118" s="467"/>
      <c r="E118" s="467"/>
      <c r="F118" s="467"/>
      <c r="G118" s="467"/>
      <c r="H118" s="468"/>
    </row>
    <row r="119" spans="1:38" ht="18.75" customHeight="1">
      <c r="A119" s="466" t="s">
        <v>991</v>
      </c>
      <c r="B119" s="467"/>
      <c r="C119" s="467"/>
      <c r="D119" s="467"/>
      <c r="E119" s="467"/>
      <c r="F119" s="467"/>
      <c r="G119" s="467"/>
      <c r="H119" s="468"/>
    </row>
    <row r="120" spans="1:38" ht="18.75" customHeight="1">
      <c r="A120" s="466" t="s">
        <v>1677</v>
      </c>
      <c r="B120" s="467"/>
      <c r="C120" s="467"/>
      <c r="D120" s="467"/>
      <c r="E120" s="467"/>
      <c r="F120" s="467"/>
      <c r="G120" s="467"/>
      <c r="H120" s="468"/>
    </row>
    <row r="121" spans="1:38" ht="18.75" customHeight="1">
      <c r="A121" s="466" t="s">
        <v>1678</v>
      </c>
      <c r="B121" s="467"/>
      <c r="C121" s="467"/>
      <c r="D121" s="467"/>
      <c r="E121" s="467"/>
      <c r="F121" s="467"/>
      <c r="G121" s="467"/>
      <c r="H121" s="468"/>
    </row>
    <row r="122" spans="1:38" ht="18.75" customHeight="1">
      <c r="A122" s="466" t="s">
        <v>1679</v>
      </c>
      <c r="B122" s="467"/>
      <c r="C122" s="467"/>
      <c r="D122" s="467"/>
      <c r="E122" s="467"/>
      <c r="F122" s="467"/>
      <c r="G122" s="467"/>
      <c r="H122" s="468"/>
    </row>
    <row r="123" spans="1:38" ht="18.75" customHeight="1" thickBot="1">
      <c r="A123" s="469" t="s">
        <v>1680</v>
      </c>
      <c r="B123" s="470"/>
      <c r="C123" s="470"/>
      <c r="D123" s="470"/>
      <c r="E123" s="470"/>
      <c r="F123" s="470"/>
      <c r="G123" s="470"/>
      <c r="H123" s="471"/>
    </row>
    <row r="124" spans="1:38" ht="15">
      <c r="AL124" s="67" t="s">
        <v>5</v>
      </c>
    </row>
    <row r="125" spans="1:38" ht="15">
      <c r="AL125" s="67" t="s">
        <v>7</v>
      </c>
    </row>
    <row r="126" spans="1:38" ht="15">
      <c r="AL126" s="67" t="s">
        <v>29</v>
      </c>
    </row>
    <row r="127" spans="1:38">
      <c r="AL127" s="67"/>
    </row>
    <row r="128" spans="1:38" ht="15">
      <c r="AL128" s="67" t="s">
        <v>5</v>
      </c>
    </row>
    <row r="129" spans="38:38" ht="15">
      <c r="AL129" s="67" t="s">
        <v>85</v>
      </c>
    </row>
    <row r="130" spans="38:38" ht="15">
      <c r="AL130" s="67" t="s">
        <v>7</v>
      </c>
    </row>
    <row r="131" spans="38:38" ht="15">
      <c r="AL131" s="67" t="s">
        <v>29</v>
      </c>
    </row>
    <row r="132" spans="38:38">
      <c r="AL132" s="67"/>
    </row>
    <row r="133" spans="38:38">
      <c r="AL133" s="67"/>
    </row>
    <row r="134" spans="38:38">
      <c r="AL134" s="67"/>
    </row>
    <row r="135" spans="38:38">
      <c r="AL135" s="67"/>
    </row>
    <row r="136" spans="38:38">
      <c r="AL136" s="67"/>
    </row>
    <row r="137" spans="38:38">
      <c r="AL137" s="67"/>
    </row>
    <row r="138" spans="38:38">
      <c r="AL138" s="67"/>
    </row>
    <row r="139" spans="38:38">
      <c r="AL139" s="67"/>
    </row>
  </sheetData>
  <sheetProtection algorithmName="SHA-512" hashValue="O/zqS9RCtOCBCJD+fuOcNYYPMibxjGmwd8HHIPEO8RnR/4Wer8FmMotr6nA9mNGQsNp6zobzMtLw/XHkQULlUg==" saltValue="GyCJi2Vx+wsBXxvuZcBZfQ==" spinCount="100000" sheet="1" objects="1" scenarios="1"/>
  <mergeCells count="275">
    <mergeCell ref="A115:H115"/>
    <mergeCell ref="A116:H116"/>
    <mergeCell ref="A117:H117"/>
    <mergeCell ref="A118:H118"/>
    <mergeCell ref="A119:H119"/>
    <mergeCell ref="A120:H120"/>
    <mergeCell ref="A121:H121"/>
    <mergeCell ref="A122:H122"/>
    <mergeCell ref="A123:H123"/>
    <mergeCell ref="AD90:AF90"/>
    <mergeCell ref="A92:AF92"/>
    <mergeCell ref="A93:AF93"/>
    <mergeCell ref="A95:AF95"/>
    <mergeCell ref="A96:AF96"/>
    <mergeCell ref="A98:AF98"/>
    <mergeCell ref="A90:B90"/>
    <mergeCell ref="B17:H17"/>
    <mergeCell ref="B24:E24"/>
    <mergeCell ref="F24:G24"/>
    <mergeCell ref="H24:I24"/>
    <mergeCell ref="J24:K24"/>
    <mergeCell ref="L24:M24"/>
    <mergeCell ref="C88:N88"/>
    <mergeCell ref="Q88:R88"/>
    <mergeCell ref="U88:AC88"/>
    <mergeCell ref="J25:K25"/>
    <mergeCell ref="L25:M25"/>
    <mergeCell ref="N25:O25"/>
    <mergeCell ref="D39:N39"/>
    <mergeCell ref="Q39:R39"/>
    <mergeCell ref="U39:AC39"/>
    <mergeCell ref="C84:N84"/>
    <mergeCell ref="Q84:R84"/>
    <mergeCell ref="A99:AF99"/>
    <mergeCell ref="A100:B101"/>
    <mergeCell ref="C100:N101"/>
    <mergeCell ref="O100:P101"/>
    <mergeCell ref="Q100:R101"/>
    <mergeCell ref="S100:T101"/>
    <mergeCell ref="U100:AC101"/>
    <mergeCell ref="AD100:AF101"/>
    <mergeCell ref="S107:T107"/>
    <mergeCell ref="AD102:AF106"/>
    <mergeCell ref="D103:N103"/>
    <mergeCell ref="Q103:R103"/>
    <mergeCell ref="U103:AC103"/>
    <mergeCell ref="D104:N104"/>
    <mergeCell ref="Q104:R104"/>
    <mergeCell ref="U104:AC104"/>
    <mergeCell ref="D105:N105"/>
    <mergeCell ref="Q105:R105"/>
    <mergeCell ref="U105:AC105"/>
    <mergeCell ref="A102:B106"/>
    <mergeCell ref="C102:N102"/>
    <mergeCell ref="C113:N113"/>
    <mergeCell ref="O113:P113"/>
    <mergeCell ref="Q113:R113"/>
    <mergeCell ref="S113:T113"/>
    <mergeCell ref="D106:N106"/>
    <mergeCell ref="Q106:R106"/>
    <mergeCell ref="U106:AC106"/>
    <mergeCell ref="A107:B107"/>
    <mergeCell ref="C107:N107"/>
    <mergeCell ref="O107:P107"/>
    <mergeCell ref="Q107:R107"/>
    <mergeCell ref="S102:T106"/>
    <mergeCell ref="U102:AC102"/>
    <mergeCell ref="U107:AC107"/>
    <mergeCell ref="U113:AF113"/>
    <mergeCell ref="O102:P106"/>
    <mergeCell ref="Q102:R102"/>
    <mergeCell ref="A112:AF112"/>
    <mergeCell ref="A113:B113"/>
    <mergeCell ref="AD107:AF107"/>
    <mergeCell ref="A109:AF109"/>
    <mergeCell ref="A110:AF110"/>
    <mergeCell ref="C90:N90"/>
    <mergeCell ref="O90:P90"/>
    <mergeCell ref="Q90:R90"/>
    <mergeCell ref="S90:T90"/>
    <mergeCell ref="U90:AC90"/>
    <mergeCell ref="AD78:AF89"/>
    <mergeCell ref="C79:N79"/>
    <mergeCell ref="Q79:R79"/>
    <mergeCell ref="U79:AC79"/>
    <mergeCell ref="C80:N80"/>
    <mergeCell ref="Q80:R80"/>
    <mergeCell ref="U80:AC80"/>
    <mergeCell ref="C81:N81"/>
    <mergeCell ref="Q81:R81"/>
    <mergeCell ref="U81:AC81"/>
    <mergeCell ref="C78:N78"/>
    <mergeCell ref="O78:P89"/>
    <mergeCell ref="Q78:R78"/>
    <mergeCell ref="S78:T89"/>
    <mergeCell ref="U78:AC78"/>
    <mergeCell ref="C89:N89"/>
    <mergeCell ref="Q89:R89"/>
    <mergeCell ref="U89:AC89"/>
    <mergeCell ref="C86:N86"/>
    <mergeCell ref="Q86:R86"/>
    <mergeCell ref="U86:AC86"/>
    <mergeCell ref="C87:N87"/>
    <mergeCell ref="Q87:R87"/>
    <mergeCell ref="U87:AC87"/>
    <mergeCell ref="A76:B76"/>
    <mergeCell ref="C76:N76"/>
    <mergeCell ref="O76:P76"/>
    <mergeCell ref="Q76:R76"/>
    <mergeCell ref="S76:T76"/>
    <mergeCell ref="U76:AC76"/>
    <mergeCell ref="U84:AC84"/>
    <mergeCell ref="C85:N85"/>
    <mergeCell ref="Q85:R85"/>
    <mergeCell ref="U85:AC85"/>
    <mergeCell ref="C82:N82"/>
    <mergeCell ref="Q82:R82"/>
    <mergeCell ref="U82:AC82"/>
    <mergeCell ref="C83:N83"/>
    <mergeCell ref="Q83:R83"/>
    <mergeCell ref="U83:AC83"/>
    <mergeCell ref="A77:AF77"/>
    <mergeCell ref="A78:B89"/>
    <mergeCell ref="AD76:AF76"/>
    <mergeCell ref="A75:AF75"/>
    <mergeCell ref="AD68:AF68"/>
    <mergeCell ref="A69:B69"/>
    <mergeCell ref="C69:N69"/>
    <mergeCell ref="O69:P69"/>
    <mergeCell ref="Q69:R69"/>
    <mergeCell ref="S69:T69"/>
    <mergeCell ref="U69:AC69"/>
    <mergeCell ref="AD69:AF69"/>
    <mergeCell ref="A68:B68"/>
    <mergeCell ref="C68:N68"/>
    <mergeCell ref="O68:P68"/>
    <mergeCell ref="Q68:R68"/>
    <mergeCell ref="S68:T68"/>
    <mergeCell ref="U68:AC68"/>
    <mergeCell ref="A71:AF71"/>
    <mergeCell ref="A72:AF72"/>
    <mergeCell ref="A73:B74"/>
    <mergeCell ref="C73:N74"/>
    <mergeCell ref="O73:P74"/>
    <mergeCell ref="Q73:R74"/>
    <mergeCell ref="S73:T74"/>
    <mergeCell ref="U73:AC74"/>
    <mergeCell ref="AD73:AF74"/>
    <mergeCell ref="A65:AF65"/>
    <mergeCell ref="A66:B67"/>
    <mergeCell ref="C66:N67"/>
    <mergeCell ref="O66:P67"/>
    <mergeCell ref="Q66:R67"/>
    <mergeCell ref="S66:T67"/>
    <mergeCell ref="U66:AC67"/>
    <mergeCell ref="AD66:AF67"/>
    <mergeCell ref="AD56:AF56"/>
    <mergeCell ref="A58:AF58"/>
    <mergeCell ref="A59:AF59"/>
    <mergeCell ref="A61:AF61"/>
    <mergeCell ref="A62:AF62"/>
    <mergeCell ref="A64:AF64"/>
    <mergeCell ref="A56:B56"/>
    <mergeCell ref="C56:N56"/>
    <mergeCell ref="O56:P56"/>
    <mergeCell ref="Q56:R56"/>
    <mergeCell ref="S56:T56"/>
    <mergeCell ref="U56:AC56"/>
    <mergeCell ref="AD53:AF54"/>
    <mergeCell ref="A55:B55"/>
    <mergeCell ref="C55:N55"/>
    <mergeCell ref="O55:P55"/>
    <mergeCell ref="Q55:R55"/>
    <mergeCell ref="S55:T55"/>
    <mergeCell ref="U55:AC55"/>
    <mergeCell ref="AD55:AF55"/>
    <mergeCell ref="A53:B54"/>
    <mergeCell ref="C53:N54"/>
    <mergeCell ref="O53:P54"/>
    <mergeCell ref="Q53:R54"/>
    <mergeCell ref="S53:T54"/>
    <mergeCell ref="U53:AC54"/>
    <mergeCell ref="A45:AF45"/>
    <mergeCell ref="A46:AF46"/>
    <mergeCell ref="A48:AF48"/>
    <mergeCell ref="A49:AF49"/>
    <mergeCell ref="A51:AF51"/>
    <mergeCell ref="A52:AF52"/>
    <mergeCell ref="AD41:AF42"/>
    <mergeCell ref="C42:N42"/>
    <mergeCell ref="A43:B43"/>
    <mergeCell ref="C43:N43"/>
    <mergeCell ref="O43:P43"/>
    <mergeCell ref="Q43:R43"/>
    <mergeCell ref="S43:T43"/>
    <mergeCell ref="U43:AC43"/>
    <mergeCell ref="AD43:AF43"/>
    <mergeCell ref="A41:B42"/>
    <mergeCell ref="C41:N41"/>
    <mergeCell ref="O41:P42"/>
    <mergeCell ref="Q41:R42"/>
    <mergeCell ref="S41:T42"/>
    <mergeCell ref="U41:AC42"/>
    <mergeCell ref="A34:B40"/>
    <mergeCell ref="C34:N34"/>
    <mergeCell ref="O34:P40"/>
    <mergeCell ref="Q34:R34"/>
    <mergeCell ref="S34:T40"/>
    <mergeCell ref="U34:AC34"/>
    <mergeCell ref="AD34:AF40"/>
    <mergeCell ref="D35:N35"/>
    <mergeCell ref="D38:N38"/>
    <mergeCell ref="Q38:R38"/>
    <mergeCell ref="U38:AC38"/>
    <mergeCell ref="D40:N40"/>
    <mergeCell ref="Q40:R40"/>
    <mergeCell ref="U40:AC40"/>
    <mergeCell ref="Q35:R35"/>
    <mergeCell ref="U35:AC35"/>
    <mergeCell ref="D36:N36"/>
    <mergeCell ref="Q36:R36"/>
    <mergeCell ref="U36:AC36"/>
    <mergeCell ref="D37:N37"/>
    <mergeCell ref="Q37:R37"/>
    <mergeCell ref="U37:AC37"/>
    <mergeCell ref="A30:AF30"/>
    <mergeCell ref="A31:AF31"/>
    <mergeCell ref="A32:B33"/>
    <mergeCell ref="C32:N33"/>
    <mergeCell ref="O32:P33"/>
    <mergeCell ref="Q32:R33"/>
    <mergeCell ref="S32:T33"/>
    <mergeCell ref="Q21:X28"/>
    <mergeCell ref="B22:E22"/>
    <mergeCell ref="F22:G22"/>
    <mergeCell ref="H22:I22"/>
    <mergeCell ref="J22:K22"/>
    <mergeCell ref="L22:M22"/>
    <mergeCell ref="N22:O22"/>
    <mergeCell ref="B23:E23"/>
    <mergeCell ref="F23:G23"/>
    <mergeCell ref="H23:I23"/>
    <mergeCell ref="B25:E25"/>
    <mergeCell ref="F25:G25"/>
    <mergeCell ref="H25:I25"/>
    <mergeCell ref="U32:AC33"/>
    <mergeCell ref="AD32:AF33"/>
    <mergeCell ref="B20:O20"/>
    <mergeCell ref="B21:E21"/>
    <mergeCell ref="F21:G21"/>
    <mergeCell ref="H21:I21"/>
    <mergeCell ref="J21:K21"/>
    <mergeCell ref="L21:M21"/>
    <mergeCell ref="N21:O21"/>
    <mergeCell ref="B18:H18"/>
    <mergeCell ref="N24:O24"/>
    <mergeCell ref="J23:K23"/>
    <mergeCell ref="L23:M23"/>
    <mergeCell ref="N23:O23"/>
    <mergeCell ref="B5:H5"/>
    <mergeCell ref="B10:H10"/>
    <mergeCell ref="B11:H11"/>
    <mergeCell ref="B12:H12"/>
    <mergeCell ref="B14:H14"/>
    <mergeCell ref="B15:H15"/>
    <mergeCell ref="B16:H16"/>
    <mergeCell ref="A1:AF1"/>
    <mergeCell ref="A2:AF2"/>
    <mergeCell ref="B4:Q4"/>
    <mergeCell ref="T4:AI4"/>
    <mergeCell ref="B6:H6"/>
    <mergeCell ref="B7:H7"/>
    <mergeCell ref="B8:H8"/>
    <mergeCell ref="B9:H9"/>
    <mergeCell ref="B13:H13"/>
  </mergeCells>
  <dataValidations count="2">
    <dataValidation type="list" allowBlank="1" showInputMessage="1" showErrorMessage="1" sqref="Q35:R42 Q79:R89 Q68:R68 Q76:R76 Q55:R55" xr:uid="{26ECA860-3638-4F68-86A0-D77CF74130FE}">
      <formula1>$AL$127:$AL$130</formula1>
    </dataValidation>
    <dataValidation type="list" allowBlank="1" showInputMessage="1" showErrorMessage="1" sqref="F22:O25 Q103:R106" xr:uid="{5A27F276-15BF-44FA-9985-3102EA45897B}">
      <formula1>$AL$124:$AL$125</formula1>
    </dataValidation>
  </dataValidations>
  <hyperlinks>
    <hyperlink ref="A116:E116" location="'Smear-Xpert Module'!A1" display="- Smear-Xpert Module" xr:uid="{C30B40F5-F0BB-4C25-8F8A-9EA489393166}"/>
    <hyperlink ref="A117:E117" location="'Culture Module'!A1" display="- Culture module" xr:uid="{871330C1-392D-413D-A99E-779B12711328}"/>
    <hyperlink ref="A118:E118" location="'DST Module'!A1" display="- DST module" xr:uid="{582130EE-DCE3-45CB-971C-C2FB658FA6C9}"/>
    <hyperlink ref="A119:E119" location="'Smear-Xpert Module'!A1" display="- Smear-Xpert Module" xr:uid="{7F21153F-F7FD-4221-ADCE-922D27176278}"/>
    <hyperlink ref="A120:E120" location="'Culture Module'!A1" display="- Culture module" xr:uid="{3E88463D-B097-46BD-9151-FA1315AC31C5}"/>
    <hyperlink ref="A121:E121" location="'DST Module'!A1" display="- DST module" xr:uid="{365430A7-60B4-404B-A683-A1FF63FE34F5}"/>
    <hyperlink ref="A122:E122" location="'Smear-Xpert Module'!A1" display="- Smear-Xpert Module" xr:uid="{3183BF7E-51D5-4201-A4C1-C694AFEC8579}"/>
    <hyperlink ref="A123:E123" location="'Culture Module'!A1" display="- Culture module" xr:uid="{9CE03EEE-B095-43FA-AEFC-DE982DC8C75F}"/>
    <hyperlink ref="A116:H116" location="'General TB Module'!A1" display="- General module" xr:uid="{684E8B0B-CF2E-4940-9924-4D5E67B8D511}"/>
    <hyperlink ref="A117:H117" location="Smear!A1" display="- Smear module" xr:uid="{B5453156-E99C-4061-9C0B-309FD67FEE62}"/>
    <hyperlink ref="A118:H118" location="Culture!A1" display="- Culture module" xr:uid="{8036CD2F-AB50-48AE-B5B0-103FB95E4808}"/>
    <hyperlink ref="A119:H119" location="DST!A1" display="- DST module" xr:uid="{1055883C-45DA-4D6F-97F8-4446EE376F1F}"/>
    <hyperlink ref="A120:H120" location="Xpert!A1" display="- Xpert module" xr:uid="{589ED51E-1BBF-400A-B916-7225BB9B02B6}"/>
    <hyperlink ref="A121:H121" location="'TB LAMP'!A1" display="- TB-LAMP module" xr:uid="{122BEEEA-D9CA-419B-8E68-04EA0FB46C8C}"/>
    <hyperlink ref="A122:H122" location="'LF LAM'!A1" display="- LF-LAM module" xr:uid="{FA9CE970-05E7-4A6A-B3BD-EB0FB609B381}"/>
    <hyperlink ref="A123:H123" location="LPA!A1" display="- LPA module" xr:uid="{64B64B0E-F3BA-4E7A-BF1F-E68CC1ABF99C}"/>
  </hyperlinks>
  <pageMargins left="0.7" right="0.7" top="0.75" bottom="0.75" header="0.3" footer="0.3"/>
  <pageSetup paperSize="9" orientation="portrait"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N158"/>
  <sheetViews>
    <sheetView showGridLines="0" zoomScaleNormal="100" workbookViewId="0">
      <pane ySplit="2" topLeftCell="A3" activePane="bottomLeft" state="frozen"/>
      <selection pane="bottomLeft" activeCell="A2" sqref="A2:N2"/>
    </sheetView>
  </sheetViews>
  <sheetFormatPr baseColWidth="10" defaultColWidth="11.5" defaultRowHeight="15"/>
  <cols>
    <col min="1" max="16384" width="11.5" style="113"/>
  </cols>
  <sheetData>
    <row r="1" spans="1:14" ht="123" customHeight="1">
      <c r="A1" s="657" t="s">
        <v>1730</v>
      </c>
      <c r="B1" s="657"/>
      <c r="C1" s="657"/>
      <c r="D1" s="657"/>
      <c r="E1" s="657"/>
      <c r="F1" s="657"/>
      <c r="G1" s="657"/>
      <c r="H1" s="657"/>
      <c r="I1" s="657"/>
      <c r="J1" s="657"/>
      <c r="K1" s="657"/>
      <c r="L1" s="657"/>
      <c r="M1" s="657"/>
      <c r="N1" s="657"/>
    </row>
    <row r="2" spans="1:14" ht="33.75" customHeight="1">
      <c r="A2" s="320" t="s">
        <v>115</v>
      </c>
      <c r="B2" s="320"/>
      <c r="C2" s="320"/>
      <c r="D2" s="320"/>
      <c r="E2" s="320"/>
      <c r="F2" s="320"/>
      <c r="G2" s="320"/>
      <c r="H2" s="320"/>
      <c r="I2" s="320"/>
      <c r="J2" s="320"/>
      <c r="K2" s="320"/>
      <c r="L2" s="320"/>
      <c r="M2" s="320"/>
      <c r="N2" s="320"/>
    </row>
    <row r="3" spans="1:14" ht="13.5" customHeight="1"/>
    <row r="4" spans="1:14" ht="19">
      <c r="A4" s="648" t="s">
        <v>1105</v>
      </c>
      <c r="B4" s="648"/>
      <c r="C4" s="648"/>
      <c r="D4" s="648"/>
      <c r="E4" s="648"/>
      <c r="F4" s="648"/>
      <c r="G4" s="646" t="s">
        <v>116</v>
      </c>
      <c r="H4" s="646"/>
      <c r="I4" s="646" t="s">
        <v>117</v>
      </c>
      <c r="J4" s="646"/>
      <c r="K4" s="646" t="s">
        <v>118</v>
      </c>
      <c r="L4" s="646"/>
      <c r="M4" s="646" t="s">
        <v>119</v>
      </c>
      <c r="N4" s="646"/>
    </row>
    <row r="5" spans="1:14" ht="13.5" customHeight="1">
      <c r="A5" s="637" t="s">
        <v>120</v>
      </c>
      <c r="B5" s="637"/>
      <c r="C5" s="637"/>
      <c r="D5" s="637"/>
      <c r="E5" s="637"/>
      <c r="F5" s="637"/>
      <c r="G5" s="647"/>
      <c r="H5" s="647"/>
      <c r="I5" s="647"/>
      <c r="J5" s="647"/>
      <c r="K5" s="647"/>
      <c r="L5" s="647"/>
      <c r="M5" s="647"/>
      <c r="N5" s="647"/>
    </row>
    <row r="6" spans="1:14" ht="13.5" customHeight="1">
      <c r="A6" s="649" t="s">
        <v>121</v>
      </c>
      <c r="B6" s="650"/>
      <c r="C6" s="650"/>
      <c r="D6" s="650"/>
      <c r="E6" s="650"/>
      <c r="F6" s="651"/>
      <c r="G6" s="114" t="s">
        <v>43</v>
      </c>
      <c r="H6" s="114" t="s">
        <v>122</v>
      </c>
      <c r="I6" s="114" t="s">
        <v>43</v>
      </c>
      <c r="J6" s="114" t="s">
        <v>122</v>
      </c>
      <c r="K6" s="114" t="s">
        <v>43</v>
      </c>
      <c r="L6" s="114" t="s">
        <v>122</v>
      </c>
      <c r="M6" s="114" t="s">
        <v>43</v>
      </c>
      <c r="N6" s="114" t="s">
        <v>122</v>
      </c>
    </row>
    <row r="7" spans="1:14" ht="13.5" customHeight="1">
      <c r="A7" s="641" t="s">
        <v>1559</v>
      </c>
      <c r="B7" s="641"/>
      <c r="C7" s="641"/>
      <c r="D7" s="641"/>
      <c r="E7" s="641"/>
      <c r="F7" s="641"/>
      <c r="G7" s="641"/>
      <c r="H7" s="641"/>
      <c r="I7" s="641"/>
      <c r="J7" s="641"/>
      <c r="K7" s="641"/>
      <c r="L7" s="641"/>
      <c r="M7" s="641"/>
      <c r="N7" s="641"/>
    </row>
    <row r="8" spans="1:14" ht="13.5" customHeight="1">
      <c r="A8" s="637" t="s">
        <v>123</v>
      </c>
      <c r="B8" s="637"/>
      <c r="C8" s="637"/>
      <c r="D8" s="637"/>
      <c r="E8" s="637"/>
      <c r="F8" s="637"/>
      <c r="G8" s="15"/>
      <c r="H8" s="36"/>
      <c r="I8" s="15"/>
      <c r="J8" s="36"/>
      <c r="K8" s="15"/>
      <c r="L8" s="36"/>
      <c r="M8" s="15"/>
      <c r="N8" s="36"/>
    </row>
    <row r="9" spans="1:14" ht="13.5" customHeight="1">
      <c r="A9" s="637" t="s">
        <v>124</v>
      </c>
      <c r="B9" s="637"/>
      <c r="C9" s="637"/>
      <c r="D9" s="637"/>
      <c r="E9" s="637"/>
      <c r="F9" s="637"/>
      <c r="G9" s="15"/>
      <c r="H9" s="36"/>
      <c r="I9" s="15"/>
      <c r="J9" s="36"/>
      <c r="K9" s="15"/>
      <c r="L9" s="36"/>
      <c r="M9" s="15"/>
      <c r="N9" s="36"/>
    </row>
    <row r="10" spans="1:14" ht="13.5" customHeight="1">
      <c r="A10" s="637" t="s">
        <v>125</v>
      </c>
      <c r="B10" s="637"/>
      <c r="C10" s="637"/>
      <c r="D10" s="637"/>
      <c r="E10" s="637"/>
      <c r="F10" s="637"/>
      <c r="G10" s="15"/>
      <c r="H10" s="36"/>
      <c r="I10" s="15"/>
      <c r="J10" s="36"/>
      <c r="K10" s="15"/>
      <c r="L10" s="36"/>
      <c r="M10" s="15"/>
      <c r="N10" s="36"/>
    </row>
    <row r="11" spans="1:14" ht="13.5" customHeight="1">
      <c r="A11" s="637" t="s">
        <v>126</v>
      </c>
      <c r="B11" s="637"/>
      <c r="C11" s="637"/>
      <c r="D11" s="637"/>
      <c r="E11" s="637"/>
      <c r="F11" s="637"/>
      <c r="G11" s="15"/>
      <c r="H11" s="36"/>
      <c r="I11" s="15"/>
      <c r="J11" s="36"/>
      <c r="K11" s="15"/>
      <c r="L11" s="36"/>
      <c r="M11" s="15"/>
      <c r="N11" s="36"/>
    </row>
    <row r="12" spans="1:14" ht="13.5" customHeight="1">
      <c r="A12" s="637" t="s">
        <v>127</v>
      </c>
      <c r="B12" s="637"/>
      <c r="C12" s="637"/>
      <c r="D12" s="637"/>
      <c r="E12" s="637"/>
      <c r="F12" s="637"/>
      <c r="G12" s="15"/>
      <c r="H12" s="36"/>
      <c r="I12" s="15"/>
      <c r="J12" s="36"/>
      <c r="K12" s="15"/>
      <c r="L12" s="36"/>
      <c r="M12" s="15"/>
      <c r="N12" s="36"/>
    </row>
    <row r="13" spans="1:14" ht="13.5" customHeight="1">
      <c r="A13" s="637" t="s">
        <v>128</v>
      </c>
      <c r="B13" s="637"/>
      <c r="C13" s="637"/>
      <c r="D13" s="637"/>
      <c r="E13" s="637"/>
      <c r="F13" s="637"/>
      <c r="G13" s="15"/>
      <c r="H13" s="36"/>
      <c r="I13" s="15"/>
      <c r="J13" s="36"/>
      <c r="K13" s="15"/>
      <c r="L13" s="36"/>
      <c r="M13" s="15"/>
      <c r="N13" s="36"/>
    </row>
    <row r="14" spans="1:14" ht="13.5" customHeight="1">
      <c r="A14" s="637" t="s">
        <v>129</v>
      </c>
      <c r="B14" s="637"/>
      <c r="C14" s="637"/>
      <c r="D14" s="637"/>
      <c r="E14" s="637"/>
      <c r="F14" s="637"/>
      <c r="G14" s="15"/>
      <c r="H14" s="36"/>
      <c r="I14" s="15"/>
      <c r="J14" s="36"/>
      <c r="K14" s="15"/>
      <c r="L14" s="36"/>
      <c r="M14" s="15"/>
      <c r="N14" s="36"/>
    </row>
    <row r="15" spans="1:14" ht="13.5" customHeight="1">
      <c r="A15" s="637" t="s">
        <v>130</v>
      </c>
      <c r="B15" s="637"/>
      <c r="C15" s="637"/>
      <c r="D15" s="637"/>
      <c r="E15" s="637"/>
      <c r="F15" s="637"/>
      <c r="G15" s="15"/>
      <c r="H15" s="36"/>
      <c r="I15" s="15"/>
      <c r="J15" s="36"/>
      <c r="K15" s="15"/>
      <c r="L15" s="36"/>
      <c r="M15" s="15"/>
      <c r="N15" s="36"/>
    </row>
    <row r="16" spans="1:14" ht="13.5" customHeight="1">
      <c r="A16" s="637" t="s">
        <v>131</v>
      </c>
      <c r="B16" s="637"/>
      <c r="C16" s="637"/>
      <c r="D16" s="637"/>
      <c r="E16" s="637"/>
      <c r="F16" s="637"/>
      <c r="G16" s="15"/>
      <c r="H16" s="36"/>
      <c r="I16" s="15"/>
      <c r="J16" s="36"/>
      <c r="K16" s="15"/>
      <c r="L16" s="36"/>
      <c r="M16" s="15"/>
      <c r="N16" s="36"/>
    </row>
    <row r="17" spans="1:14" ht="13.5" customHeight="1">
      <c r="A17" s="637" t="s">
        <v>132</v>
      </c>
      <c r="B17" s="637"/>
      <c r="C17" s="637"/>
      <c r="D17" s="637"/>
      <c r="E17" s="637"/>
      <c r="F17" s="637"/>
      <c r="G17" s="15"/>
      <c r="H17" s="36"/>
      <c r="I17" s="15"/>
      <c r="J17" s="36"/>
      <c r="K17" s="15"/>
      <c r="L17" s="36"/>
      <c r="M17" s="15"/>
      <c r="N17" s="36"/>
    </row>
    <row r="18" spans="1:14" ht="13.5" customHeight="1">
      <c r="A18" s="637" t="s">
        <v>133</v>
      </c>
      <c r="B18" s="637"/>
      <c r="C18" s="637"/>
      <c r="D18" s="637"/>
      <c r="E18" s="637"/>
      <c r="F18" s="637"/>
      <c r="G18" s="15"/>
      <c r="H18" s="36"/>
      <c r="I18" s="15"/>
      <c r="J18" s="36"/>
      <c r="K18" s="15"/>
      <c r="L18" s="36"/>
      <c r="M18" s="15"/>
      <c r="N18" s="36"/>
    </row>
    <row r="19" spans="1:14" ht="13.5" customHeight="1" thickBot="1">
      <c r="A19" s="638" t="s">
        <v>134</v>
      </c>
      <c r="B19" s="638"/>
      <c r="C19" s="638"/>
      <c r="D19" s="638"/>
      <c r="E19" s="638"/>
      <c r="F19" s="638"/>
      <c r="G19" s="15"/>
      <c r="H19" s="36"/>
      <c r="I19" s="15"/>
      <c r="J19" s="36"/>
      <c r="K19" s="15"/>
      <c r="L19" s="36"/>
      <c r="M19" s="15"/>
      <c r="N19" s="36"/>
    </row>
    <row r="20" spans="1:14" ht="13.5" customHeight="1" thickBot="1">
      <c r="A20" s="639" t="s">
        <v>192</v>
      </c>
      <c r="B20" s="640"/>
      <c r="C20" s="640"/>
      <c r="D20" s="640"/>
      <c r="E20" s="640"/>
      <c r="F20" s="640"/>
      <c r="G20" s="54"/>
      <c r="H20" s="55"/>
      <c r="I20" s="54"/>
      <c r="J20" s="55"/>
      <c r="K20" s="54"/>
      <c r="L20" s="55"/>
      <c r="M20" s="54"/>
      <c r="N20" s="55"/>
    </row>
    <row r="21" spans="1:14" ht="13.5" customHeight="1">
      <c r="A21" s="115"/>
      <c r="B21" s="115"/>
      <c r="C21" s="115"/>
      <c r="D21" s="115"/>
      <c r="E21" s="115"/>
      <c r="F21" s="115"/>
      <c r="G21" s="94"/>
      <c r="H21" s="116"/>
      <c r="I21" s="94"/>
      <c r="J21" s="116"/>
      <c r="K21" s="94"/>
      <c r="L21" s="116"/>
      <c r="M21" s="94"/>
      <c r="N21" s="116"/>
    </row>
    <row r="22" spans="1:14" ht="13.5" customHeight="1">
      <c r="A22" s="641" t="s">
        <v>1560</v>
      </c>
      <c r="B22" s="641"/>
      <c r="C22" s="641"/>
      <c r="D22" s="641"/>
      <c r="E22" s="641"/>
      <c r="F22" s="641"/>
      <c r="G22" s="641"/>
      <c r="H22" s="641"/>
      <c r="I22" s="641"/>
      <c r="J22" s="641"/>
      <c r="K22" s="641"/>
      <c r="L22" s="641"/>
      <c r="M22" s="641"/>
      <c r="N22" s="641"/>
    </row>
    <row r="23" spans="1:14" ht="13.5" customHeight="1">
      <c r="A23" s="637" t="s">
        <v>123</v>
      </c>
      <c r="B23" s="637"/>
      <c r="C23" s="637"/>
      <c r="D23" s="637"/>
      <c r="E23" s="637"/>
      <c r="F23" s="637"/>
      <c r="G23" s="15"/>
      <c r="H23" s="36"/>
      <c r="I23" s="15"/>
      <c r="J23" s="36"/>
      <c r="K23" s="15"/>
      <c r="L23" s="36"/>
      <c r="M23" s="15"/>
      <c r="N23" s="36"/>
    </row>
    <row r="24" spans="1:14" ht="13.5" customHeight="1">
      <c r="A24" s="637" t="s">
        <v>124</v>
      </c>
      <c r="B24" s="637"/>
      <c r="C24" s="637"/>
      <c r="D24" s="637"/>
      <c r="E24" s="637"/>
      <c r="F24" s="637"/>
      <c r="G24" s="15"/>
      <c r="H24" s="36"/>
      <c r="I24" s="15"/>
      <c r="J24" s="36"/>
      <c r="K24" s="15"/>
      <c r="L24" s="36"/>
      <c r="M24" s="15"/>
      <c r="N24" s="36"/>
    </row>
    <row r="25" spans="1:14" ht="13.5" customHeight="1">
      <c r="A25" s="637" t="s">
        <v>125</v>
      </c>
      <c r="B25" s="637"/>
      <c r="C25" s="637"/>
      <c r="D25" s="637"/>
      <c r="E25" s="637"/>
      <c r="F25" s="637"/>
      <c r="G25" s="15"/>
      <c r="H25" s="36"/>
      <c r="I25" s="15"/>
      <c r="J25" s="36"/>
      <c r="K25" s="15"/>
      <c r="L25" s="36"/>
      <c r="M25" s="15"/>
      <c r="N25" s="36"/>
    </row>
    <row r="26" spans="1:14" ht="13.5" customHeight="1">
      <c r="A26" s="637" t="s">
        <v>126</v>
      </c>
      <c r="B26" s="637"/>
      <c r="C26" s="637"/>
      <c r="D26" s="637"/>
      <c r="E26" s="637"/>
      <c r="F26" s="637"/>
      <c r="G26" s="15"/>
      <c r="H26" s="36"/>
      <c r="I26" s="15"/>
      <c r="J26" s="36"/>
      <c r="K26" s="15"/>
      <c r="L26" s="36"/>
      <c r="M26" s="15"/>
      <c r="N26" s="36"/>
    </row>
    <row r="27" spans="1:14" ht="13.5" customHeight="1">
      <c r="A27" s="637" t="s">
        <v>127</v>
      </c>
      <c r="B27" s="637"/>
      <c r="C27" s="637"/>
      <c r="D27" s="637"/>
      <c r="E27" s="637"/>
      <c r="F27" s="637"/>
      <c r="G27" s="15"/>
      <c r="H27" s="36"/>
      <c r="I27" s="15"/>
      <c r="J27" s="36"/>
      <c r="K27" s="15"/>
      <c r="L27" s="36"/>
      <c r="M27" s="15"/>
      <c r="N27" s="36"/>
    </row>
    <row r="28" spans="1:14" ht="13.5" customHeight="1">
      <c r="A28" s="637" t="s">
        <v>128</v>
      </c>
      <c r="B28" s="637"/>
      <c r="C28" s="637"/>
      <c r="D28" s="637"/>
      <c r="E28" s="637"/>
      <c r="F28" s="637"/>
      <c r="G28" s="15"/>
      <c r="H28" s="36"/>
      <c r="I28" s="15"/>
      <c r="J28" s="36"/>
      <c r="K28" s="15"/>
      <c r="L28" s="36"/>
      <c r="M28" s="15"/>
      <c r="N28" s="36"/>
    </row>
    <row r="29" spans="1:14" ht="13.5" customHeight="1">
      <c r="A29" s="637" t="s">
        <v>129</v>
      </c>
      <c r="B29" s="637"/>
      <c r="C29" s="637"/>
      <c r="D29" s="637"/>
      <c r="E29" s="637"/>
      <c r="F29" s="637"/>
      <c r="G29" s="15"/>
      <c r="H29" s="36"/>
      <c r="I29" s="15"/>
      <c r="J29" s="36"/>
      <c r="K29" s="15"/>
      <c r="L29" s="36"/>
      <c r="M29" s="15"/>
      <c r="N29" s="36"/>
    </row>
    <row r="30" spans="1:14" ht="13.5" customHeight="1">
      <c r="A30" s="637" t="s">
        <v>130</v>
      </c>
      <c r="B30" s="637"/>
      <c r="C30" s="637"/>
      <c r="D30" s="637"/>
      <c r="E30" s="637"/>
      <c r="F30" s="637"/>
      <c r="G30" s="15"/>
      <c r="H30" s="36"/>
      <c r="I30" s="15"/>
      <c r="J30" s="36"/>
      <c r="K30" s="15"/>
      <c r="L30" s="36"/>
      <c r="M30" s="15"/>
      <c r="N30" s="36"/>
    </row>
    <row r="31" spans="1:14" ht="13.5" customHeight="1">
      <c r="A31" s="637" t="s">
        <v>131</v>
      </c>
      <c r="B31" s="637"/>
      <c r="C31" s="637"/>
      <c r="D31" s="637"/>
      <c r="E31" s="637"/>
      <c r="F31" s="637"/>
      <c r="G31" s="15"/>
      <c r="H31" s="36"/>
      <c r="I31" s="15"/>
      <c r="J31" s="36"/>
      <c r="K31" s="15"/>
      <c r="L31" s="36"/>
      <c r="M31" s="15"/>
      <c r="N31" s="36"/>
    </row>
    <row r="32" spans="1:14" ht="13.5" customHeight="1">
      <c r="A32" s="637" t="s">
        <v>132</v>
      </c>
      <c r="B32" s="637"/>
      <c r="C32" s="637"/>
      <c r="D32" s="637"/>
      <c r="E32" s="637"/>
      <c r="F32" s="637"/>
      <c r="G32" s="15"/>
      <c r="H32" s="36"/>
      <c r="I32" s="15"/>
      <c r="J32" s="36"/>
      <c r="K32" s="15"/>
      <c r="L32" s="36"/>
      <c r="M32" s="15"/>
      <c r="N32" s="36"/>
    </row>
    <row r="33" spans="1:14" ht="13.5" customHeight="1">
      <c r="A33" s="637" t="s">
        <v>133</v>
      </c>
      <c r="B33" s="637"/>
      <c r="C33" s="637"/>
      <c r="D33" s="637"/>
      <c r="E33" s="637"/>
      <c r="F33" s="637"/>
      <c r="G33" s="15"/>
      <c r="H33" s="36"/>
      <c r="I33" s="15"/>
      <c r="J33" s="36"/>
      <c r="K33" s="15"/>
      <c r="L33" s="36"/>
      <c r="M33" s="15"/>
      <c r="N33" s="36"/>
    </row>
    <row r="34" spans="1:14" ht="13.5" customHeight="1" thickBot="1">
      <c r="A34" s="638" t="s">
        <v>134</v>
      </c>
      <c r="B34" s="638"/>
      <c r="C34" s="638"/>
      <c r="D34" s="638"/>
      <c r="E34" s="638"/>
      <c r="F34" s="638"/>
      <c r="G34" s="15"/>
      <c r="H34" s="36"/>
      <c r="I34" s="15"/>
      <c r="J34" s="36"/>
      <c r="K34" s="15"/>
      <c r="L34" s="36"/>
      <c r="M34" s="15"/>
      <c r="N34" s="36"/>
    </row>
    <row r="35" spans="1:14" ht="13.5" customHeight="1" thickBot="1">
      <c r="A35" s="639" t="s">
        <v>192</v>
      </c>
      <c r="B35" s="640"/>
      <c r="C35" s="640"/>
      <c r="D35" s="640"/>
      <c r="E35" s="640"/>
      <c r="F35" s="640"/>
      <c r="G35" s="54"/>
      <c r="H35" s="55"/>
      <c r="I35" s="54"/>
      <c r="J35" s="55"/>
      <c r="K35" s="54"/>
      <c r="L35" s="55"/>
      <c r="M35" s="54"/>
      <c r="N35" s="55"/>
    </row>
    <row r="36" spans="1:14" ht="13.5" customHeight="1">
      <c r="A36" s="115"/>
      <c r="B36" s="115"/>
      <c r="C36" s="115"/>
      <c r="D36" s="115"/>
      <c r="E36" s="115"/>
      <c r="F36" s="115"/>
      <c r="G36" s="94"/>
      <c r="H36" s="116"/>
      <c r="I36" s="94"/>
      <c r="J36" s="116"/>
      <c r="K36" s="94"/>
      <c r="L36" s="116"/>
      <c r="M36" s="94"/>
      <c r="N36" s="116"/>
    </row>
    <row r="37" spans="1:14" ht="13.5" customHeight="1">
      <c r="A37" s="641" t="s">
        <v>1561</v>
      </c>
      <c r="B37" s="641"/>
      <c r="C37" s="641"/>
      <c r="D37" s="641"/>
      <c r="E37" s="641"/>
      <c r="F37" s="641"/>
      <c r="G37" s="641"/>
      <c r="H37" s="641"/>
      <c r="I37" s="641"/>
      <c r="J37" s="641"/>
      <c r="K37" s="641"/>
      <c r="L37" s="641"/>
      <c r="M37" s="641"/>
      <c r="N37" s="641"/>
    </row>
    <row r="38" spans="1:14" ht="13.5" customHeight="1">
      <c r="A38" s="637" t="s">
        <v>123</v>
      </c>
      <c r="B38" s="637"/>
      <c r="C38" s="637"/>
      <c r="D38" s="637"/>
      <c r="E38" s="637"/>
      <c r="F38" s="637"/>
      <c r="G38" s="15"/>
      <c r="H38" s="36"/>
      <c r="I38" s="15"/>
      <c r="J38" s="36"/>
      <c r="K38" s="15"/>
      <c r="L38" s="36"/>
      <c r="M38" s="15"/>
      <c r="N38" s="36"/>
    </row>
    <row r="39" spans="1:14" ht="13.5" customHeight="1">
      <c r="A39" s="637" t="s">
        <v>124</v>
      </c>
      <c r="B39" s="637"/>
      <c r="C39" s="637"/>
      <c r="D39" s="637"/>
      <c r="E39" s="637"/>
      <c r="F39" s="637"/>
      <c r="G39" s="15"/>
      <c r="H39" s="36"/>
      <c r="I39" s="15"/>
      <c r="J39" s="36"/>
      <c r="K39" s="15"/>
      <c r="L39" s="36"/>
      <c r="M39" s="15"/>
      <c r="N39" s="36"/>
    </row>
    <row r="40" spans="1:14" ht="13.5" customHeight="1">
      <c r="A40" s="637" t="s">
        <v>125</v>
      </c>
      <c r="B40" s="637"/>
      <c r="C40" s="637"/>
      <c r="D40" s="637"/>
      <c r="E40" s="637"/>
      <c r="F40" s="637"/>
      <c r="G40" s="15"/>
      <c r="H40" s="36"/>
      <c r="I40" s="15"/>
      <c r="J40" s="36"/>
      <c r="K40" s="15"/>
      <c r="L40" s="36"/>
      <c r="M40" s="15"/>
      <c r="N40" s="36"/>
    </row>
    <row r="41" spans="1:14" ht="13.5" customHeight="1">
      <c r="A41" s="637" t="s">
        <v>126</v>
      </c>
      <c r="B41" s="637"/>
      <c r="C41" s="637"/>
      <c r="D41" s="637"/>
      <c r="E41" s="637"/>
      <c r="F41" s="637"/>
      <c r="G41" s="15"/>
      <c r="H41" s="36"/>
      <c r="I41" s="15"/>
      <c r="J41" s="36"/>
      <c r="K41" s="15"/>
      <c r="L41" s="36"/>
      <c r="M41" s="15"/>
      <c r="N41" s="36"/>
    </row>
    <row r="42" spans="1:14" ht="13.5" customHeight="1">
      <c r="A42" s="637" t="s">
        <v>127</v>
      </c>
      <c r="B42" s="637"/>
      <c r="C42" s="637"/>
      <c r="D42" s="637"/>
      <c r="E42" s="637"/>
      <c r="F42" s="637"/>
      <c r="G42" s="15"/>
      <c r="H42" s="36"/>
      <c r="I42" s="15"/>
      <c r="J42" s="36"/>
      <c r="K42" s="15"/>
      <c r="L42" s="36"/>
      <c r="M42" s="15"/>
      <c r="N42" s="36"/>
    </row>
    <row r="43" spans="1:14" ht="13.5" customHeight="1">
      <c r="A43" s="637" t="s">
        <v>128</v>
      </c>
      <c r="B43" s="637"/>
      <c r="C43" s="637"/>
      <c r="D43" s="637"/>
      <c r="E43" s="637"/>
      <c r="F43" s="637"/>
      <c r="G43" s="15"/>
      <c r="H43" s="36"/>
      <c r="I43" s="15"/>
      <c r="J43" s="36"/>
      <c r="K43" s="15"/>
      <c r="L43" s="36"/>
      <c r="M43" s="15"/>
      <c r="N43" s="36"/>
    </row>
    <row r="44" spans="1:14" ht="13.5" customHeight="1">
      <c r="A44" s="637" t="s">
        <v>129</v>
      </c>
      <c r="B44" s="637"/>
      <c r="C44" s="637"/>
      <c r="D44" s="637"/>
      <c r="E44" s="637"/>
      <c r="F44" s="637"/>
      <c r="G44" s="15"/>
      <c r="H44" s="36"/>
      <c r="I44" s="15"/>
      <c r="J44" s="36"/>
      <c r="K44" s="15"/>
      <c r="L44" s="36"/>
      <c r="M44" s="15"/>
      <c r="N44" s="36"/>
    </row>
    <row r="45" spans="1:14" ht="13.5" customHeight="1">
      <c r="A45" s="637" t="s">
        <v>130</v>
      </c>
      <c r="B45" s="637"/>
      <c r="C45" s="637"/>
      <c r="D45" s="637"/>
      <c r="E45" s="637"/>
      <c r="F45" s="637"/>
      <c r="G45" s="15"/>
      <c r="H45" s="36"/>
      <c r="I45" s="15"/>
      <c r="J45" s="36"/>
      <c r="K45" s="15"/>
      <c r="L45" s="36"/>
      <c r="M45" s="15"/>
      <c r="N45" s="36"/>
    </row>
    <row r="46" spans="1:14" ht="13.5" customHeight="1">
      <c r="A46" s="637" t="s">
        <v>131</v>
      </c>
      <c r="B46" s="637"/>
      <c r="C46" s="637"/>
      <c r="D46" s="637"/>
      <c r="E46" s="637"/>
      <c r="F46" s="637"/>
      <c r="G46" s="15"/>
      <c r="H46" s="36"/>
      <c r="I46" s="15"/>
      <c r="J46" s="36"/>
      <c r="K46" s="15"/>
      <c r="L46" s="36"/>
      <c r="M46" s="15"/>
      <c r="N46" s="36"/>
    </row>
    <row r="47" spans="1:14" ht="13.5" customHeight="1">
      <c r="A47" s="637" t="s">
        <v>132</v>
      </c>
      <c r="B47" s="637"/>
      <c r="C47" s="637"/>
      <c r="D47" s="637"/>
      <c r="E47" s="637"/>
      <c r="F47" s="637"/>
      <c r="G47" s="15"/>
      <c r="H47" s="36"/>
      <c r="I47" s="15"/>
      <c r="J47" s="36"/>
      <c r="K47" s="15"/>
      <c r="L47" s="36"/>
      <c r="M47" s="15"/>
      <c r="N47" s="36"/>
    </row>
    <row r="48" spans="1:14" ht="13.5" customHeight="1">
      <c r="A48" s="637" t="s">
        <v>133</v>
      </c>
      <c r="B48" s="637"/>
      <c r="C48" s="637"/>
      <c r="D48" s="637"/>
      <c r="E48" s="637"/>
      <c r="F48" s="637"/>
      <c r="G48" s="15"/>
      <c r="H48" s="36"/>
      <c r="I48" s="15"/>
      <c r="J48" s="36"/>
      <c r="K48" s="15"/>
      <c r="L48" s="36"/>
      <c r="M48" s="15"/>
      <c r="N48" s="36"/>
    </row>
    <row r="49" spans="1:14" ht="13.5" customHeight="1" thickBot="1">
      <c r="A49" s="638" t="s">
        <v>134</v>
      </c>
      <c r="B49" s="638"/>
      <c r="C49" s="638"/>
      <c r="D49" s="638"/>
      <c r="E49" s="638"/>
      <c r="F49" s="638"/>
      <c r="G49" s="15"/>
      <c r="H49" s="36"/>
      <c r="I49" s="15"/>
      <c r="J49" s="36"/>
      <c r="K49" s="15"/>
      <c r="L49" s="36"/>
      <c r="M49" s="15"/>
      <c r="N49" s="36"/>
    </row>
    <row r="50" spans="1:14" ht="13.5" customHeight="1" thickBot="1">
      <c r="A50" s="639" t="s">
        <v>192</v>
      </c>
      <c r="B50" s="640"/>
      <c r="C50" s="640"/>
      <c r="D50" s="640"/>
      <c r="E50" s="640"/>
      <c r="F50" s="640"/>
      <c r="G50" s="54"/>
      <c r="H50" s="55"/>
      <c r="I50" s="54"/>
      <c r="J50" s="55"/>
      <c r="K50" s="54"/>
      <c r="L50" s="55"/>
      <c r="M50" s="54"/>
      <c r="N50" s="55"/>
    </row>
    <row r="51" spans="1:14" ht="13.5" customHeight="1">
      <c r="A51" s="117"/>
      <c r="B51" s="117"/>
      <c r="C51" s="117"/>
      <c r="D51" s="117"/>
      <c r="E51" s="117"/>
      <c r="F51" s="117"/>
      <c r="G51" s="117"/>
      <c r="H51" s="117"/>
      <c r="I51" s="117"/>
      <c r="J51" s="117"/>
      <c r="K51" s="117"/>
      <c r="L51" s="117"/>
      <c r="M51" s="117"/>
      <c r="N51" s="117"/>
    </row>
    <row r="52" spans="1:14" ht="13.5" customHeight="1">
      <c r="A52" s="641" t="s">
        <v>1562</v>
      </c>
      <c r="B52" s="641"/>
      <c r="C52" s="641"/>
      <c r="D52" s="641"/>
      <c r="E52" s="641"/>
      <c r="F52" s="641"/>
      <c r="G52" s="641"/>
      <c r="H52" s="641"/>
      <c r="I52" s="641"/>
      <c r="J52" s="641"/>
      <c r="K52" s="641"/>
      <c r="L52" s="641"/>
      <c r="M52" s="641"/>
      <c r="N52" s="641"/>
    </row>
    <row r="53" spans="1:14" ht="13.5" customHeight="1">
      <c r="A53" s="637" t="s">
        <v>123</v>
      </c>
      <c r="B53" s="637"/>
      <c r="C53" s="637"/>
      <c r="D53" s="637"/>
      <c r="E53" s="637"/>
      <c r="F53" s="637"/>
      <c r="G53" s="15"/>
      <c r="H53" s="36"/>
      <c r="I53" s="15"/>
      <c r="J53" s="36"/>
      <c r="K53" s="15"/>
      <c r="L53" s="36"/>
      <c r="M53" s="15"/>
      <c r="N53" s="36"/>
    </row>
    <row r="54" spans="1:14" ht="13.5" customHeight="1">
      <c r="A54" s="637" t="s">
        <v>124</v>
      </c>
      <c r="B54" s="637"/>
      <c r="C54" s="637"/>
      <c r="D54" s="637"/>
      <c r="E54" s="637"/>
      <c r="F54" s="637"/>
      <c r="G54" s="15"/>
      <c r="H54" s="36"/>
      <c r="I54" s="15"/>
      <c r="J54" s="36"/>
      <c r="K54" s="15"/>
      <c r="L54" s="36"/>
      <c r="M54" s="15"/>
      <c r="N54" s="36"/>
    </row>
    <row r="55" spans="1:14" ht="13.5" customHeight="1">
      <c r="A55" s="637" t="s">
        <v>125</v>
      </c>
      <c r="B55" s="637"/>
      <c r="C55" s="637"/>
      <c r="D55" s="637"/>
      <c r="E55" s="637"/>
      <c r="F55" s="637"/>
      <c r="G55" s="15"/>
      <c r="H55" s="36"/>
      <c r="I55" s="15"/>
      <c r="J55" s="36"/>
      <c r="K55" s="15"/>
      <c r="L55" s="36"/>
      <c r="M55" s="15"/>
      <c r="N55" s="36"/>
    </row>
    <row r="56" spans="1:14" ht="13.5" customHeight="1">
      <c r="A56" s="637" t="s">
        <v>126</v>
      </c>
      <c r="B56" s="637"/>
      <c r="C56" s="637"/>
      <c r="D56" s="637"/>
      <c r="E56" s="637"/>
      <c r="F56" s="637"/>
      <c r="G56" s="15"/>
      <c r="H56" s="36"/>
      <c r="I56" s="15"/>
      <c r="J56" s="36"/>
      <c r="K56" s="15"/>
      <c r="L56" s="36"/>
      <c r="M56" s="15"/>
      <c r="N56" s="36"/>
    </row>
    <row r="57" spans="1:14" ht="13.5" customHeight="1">
      <c r="A57" s="637" t="s">
        <v>127</v>
      </c>
      <c r="B57" s="637"/>
      <c r="C57" s="637"/>
      <c r="D57" s="637"/>
      <c r="E57" s="637"/>
      <c r="F57" s="637"/>
      <c r="G57" s="15"/>
      <c r="H57" s="36"/>
      <c r="I57" s="15"/>
      <c r="J57" s="36"/>
      <c r="K57" s="15"/>
      <c r="L57" s="36"/>
      <c r="M57" s="15"/>
      <c r="N57" s="36"/>
    </row>
    <row r="58" spans="1:14" ht="13.5" customHeight="1">
      <c r="A58" s="637" t="s">
        <v>128</v>
      </c>
      <c r="B58" s="637"/>
      <c r="C58" s="637"/>
      <c r="D58" s="637"/>
      <c r="E58" s="637"/>
      <c r="F58" s="637"/>
      <c r="G58" s="15"/>
      <c r="H58" s="36"/>
      <c r="I58" s="15"/>
      <c r="J58" s="36"/>
      <c r="K58" s="15"/>
      <c r="L58" s="36"/>
      <c r="M58" s="15"/>
      <c r="N58" s="36"/>
    </row>
    <row r="59" spans="1:14" ht="13.5" customHeight="1">
      <c r="A59" s="637" t="s">
        <v>129</v>
      </c>
      <c r="B59" s="637"/>
      <c r="C59" s="637"/>
      <c r="D59" s="637"/>
      <c r="E59" s="637"/>
      <c r="F59" s="637"/>
      <c r="G59" s="15"/>
      <c r="H59" s="36"/>
      <c r="I59" s="15"/>
      <c r="J59" s="36"/>
      <c r="K59" s="15"/>
      <c r="L59" s="36"/>
      <c r="M59" s="15"/>
      <c r="N59" s="36"/>
    </row>
    <row r="60" spans="1:14" ht="13.5" customHeight="1">
      <c r="A60" s="637" t="s">
        <v>130</v>
      </c>
      <c r="B60" s="637"/>
      <c r="C60" s="637"/>
      <c r="D60" s="637"/>
      <c r="E60" s="637"/>
      <c r="F60" s="637"/>
      <c r="G60" s="15"/>
      <c r="H60" s="36"/>
      <c r="I60" s="15"/>
      <c r="J60" s="36"/>
      <c r="K60" s="15"/>
      <c r="L60" s="36"/>
      <c r="M60" s="15"/>
      <c r="N60" s="36"/>
    </row>
    <row r="61" spans="1:14" ht="13.5" customHeight="1">
      <c r="A61" s="637" t="s">
        <v>131</v>
      </c>
      <c r="B61" s="637"/>
      <c r="C61" s="637"/>
      <c r="D61" s="637"/>
      <c r="E61" s="637"/>
      <c r="F61" s="637"/>
      <c r="G61" s="15"/>
      <c r="H61" s="36"/>
      <c r="I61" s="15"/>
      <c r="J61" s="36"/>
      <c r="K61" s="15"/>
      <c r="L61" s="36"/>
      <c r="M61" s="15"/>
      <c r="N61" s="36"/>
    </row>
    <row r="62" spans="1:14" ht="13.5" customHeight="1">
      <c r="A62" s="637" t="s">
        <v>132</v>
      </c>
      <c r="B62" s="637"/>
      <c r="C62" s="637"/>
      <c r="D62" s="637"/>
      <c r="E62" s="637"/>
      <c r="F62" s="637"/>
      <c r="G62" s="15"/>
      <c r="H62" s="36"/>
      <c r="I62" s="15"/>
      <c r="J62" s="36"/>
      <c r="K62" s="15"/>
      <c r="L62" s="36"/>
      <c r="M62" s="15"/>
      <c r="N62" s="36"/>
    </row>
    <row r="63" spans="1:14" ht="13.5" customHeight="1">
      <c r="A63" s="637" t="s">
        <v>133</v>
      </c>
      <c r="B63" s="637"/>
      <c r="C63" s="637"/>
      <c r="D63" s="637"/>
      <c r="E63" s="637"/>
      <c r="F63" s="637"/>
      <c r="G63" s="15"/>
      <c r="H63" s="36"/>
      <c r="I63" s="15"/>
      <c r="J63" s="36"/>
      <c r="K63" s="15"/>
      <c r="L63" s="36"/>
      <c r="M63" s="15"/>
      <c r="N63" s="36"/>
    </row>
    <row r="64" spans="1:14" ht="13.5" customHeight="1" thickBot="1">
      <c r="A64" s="638" t="s">
        <v>134</v>
      </c>
      <c r="B64" s="638"/>
      <c r="C64" s="638"/>
      <c r="D64" s="638"/>
      <c r="E64" s="638"/>
      <c r="F64" s="638"/>
      <c r="G64" s="15"/>
      <c r="H64" s="36"/>
      <c r="I64" s="15"/>
      <c r="J64" s="36"/>
      <c r="K64" s="15"/>
      <c r="L64" s="36"/>
      <c r="M64" s="15"/>
      <c r="N64" s="36"/>
    </row>
    <row r="65" spans="1:14" ht="13.5" customHeight="1" thickBot="1">
      <c r="A65" s="639" t="s">
        <v>192</v>
      </c>
      <c r="B65" s="640"/>
      <c r="C65" s="640"/>
      <c r="D65" s="640"/>
      <c r="E65" s="640"/>
      <c r="F65" s="640"/>
      <c r="G65" s="54"/>
      <c r="H65" s="55"/>
      <c r="I65" s="54"/>
      <c r="J65" s="55"/>
      <c r="K65" s="54"/>
      <c r="L65" s="55"/>
      <c r="M65" s="54"/>
      <c r="N65" s="55"/>
    </row>
    <row r="66" spans="1:14" ht="13.5" customHeight="1">
      <c r="A66" s="115"/>
      <c r="B66" s="115"/>
      <c r="C66" s="115"/>
      <c r="D66" s="115"/>
      <c r="E66" s="115"/>
      <c r="F66" s="115"/>
      <c r="G66" s="94"/>
      <c r="H66" s="116"/>
      <c r="I66" s="94"/>
      <c r="J66" s="116"/>
      <c r="K66" s="94"/>
      <c r="L66" s="116"/>
      <c r="M66" s="94"/>
      <c r="N66" s="116"/>
    </row>
    <row r="67" spans="1:14" ht="13.5" customHeight="1">
      <c r="A67" s="641" t="s">
        <v>1563</v>
      </c>
      <c r="B67" s="641"/>
      <c r="C67" s="641"/>
      <c r="D67" s="641"/>
      <c r="E67" s="641"/>
      <c r="F67" s="641"/>
      <c r="G67" s="641"/>
      <c r="H67" s="641"/>
      <c r="I67" s="641"/>
      <c r="J67" s="641"/>
      <c r="K67" s="641"/>
      <c r="L67" s="641"/>
      <c r="M67" s="641"/>
      <c r="N67" s="641"/>
    </row>
    <row r="68" spans="1:14" ht="13.5" customHeight="1">
      <c r="A68" s="637" t="s">
        <v>123</v>
      </c>
      <c r="B68" s="637"/>
      <c r="C68" s="637"/>
      <c r="D68" s="637"/>
      <c r="E68" s="637"/>
      <c r="F68" s="637"/>
      <c r="G68" s="15"/>
      <c r="H68" s="36"/>
      <c r="I68" s="15"/>
      <c r="J68" s="36"/>
      <c r="K68" s="15"/>
      <c r="L68" s="36"/>
      <c r="M68" s="15"/>
      <c r="N68" s="36"/>
    </row>
    <row r="69" spans="1:14" ht="13.5" customHeight="1">
      <c r="A69" s="637" t="s">
        <v>124</v>
      </c>
      <c r="B69" s="637"/>
      <c r="C69" s="637"/>
      <c r="D69" s="637"/>
      <c r="E69" s="637"/>
      <c r="F69" s="637"/>
      <c r="G69" s="15"/>
      <c r="H69" s="36"/>
      <c r="I69" s="15"/>
      <c r="J69" s="36"/>
      <c r="K69" s="15"/>
      <c r="L69" s="36"/>
      <c r="M69" s="15"/>
      <c r="N69" s="36"/>
    </row>
    <row r="70" spans="1:14" ht="13.5" customHeight="1">
      <c r="A70" s="637" t="s">
        <v>125</v>
      </c>
      <c r="B70" s="637"/>
      <c r="C70" s="637"/>
      <c r="D70" s="637"/>
      <c r="E70" s="637"/>
      <c r="F70" s="637"/>
      <c r="G70" s="15"/>
      <c r="H70" s="36"/>
      <c r="I70" s="15"/>
      <c r="J70" s="36"/>
      <c r="K70" s="15"/>
      <c r="L70" s="36"/>
      <c r="M70" s="15"/>
      <c r="N70" s="36"/>
    </row>
    <row r="71" spans="1:14" ht="13.5" customHeight="1">
      <c r="A71" s="637" t="s">
        <v>126</v>
      </c>
      <c r="B71" s="637"/>
      <c r="C71" s="637"/>
      <c r="D71" s="637"/>
      <c r="E71" s="637"/>
      <c r="F71" s="637"/>
      <c r="G71" s="15"/>
      <c r="H71" s="36"/>
      <c r="I71" s="15"/>
      <c r="J71" s="36"/>
      <c r="K71" s="15"/>
      <c r="L71" s="36"/>
      <c r="M71" s="15"/>
      <c r="N71" s="36"/>
    </row>
    <row r="72" spans="1:14" ht="13.5" customHeight="1">
      <c r="A72" s="637" t="s">
        <v>127</v>
      </c>
      <c r="B72" s="637"/>
      <c r="C72" s="637"/>
      <c r="D72" s="637"/>
      <c r="E72" s="637"/>
      <c r="F72" s="637"/>
      <c r="G72" s="15"/>
      <c r="H72" s="36"/>
      <c r="I72" s="15"/>
      <c r="J72" s="36"/>
      <c r="K72" s="15"/>
      <c r="L72" s="36"/>
      <c r="M72" s="15"/>
      <c r="N72" s="36"/>
    </row>
    <row r="73" spans="1:14" ht="13.5" customHeight="1">
      <c r="A73" s="637" t="s">
        <v>128</v>
      </c>
      <c r="B73" s="637"/>
      <c r="C73" s="637"/>
      <c r="D73" s="637"/>
      <c r="E73" s="637"/>
      <c r="F73" s="637"/>
      <c r="G73" s="15"/>
      <c r="H73" s="36"/>
      <c r="I73" s="15"/>
      <c r="J73" s="36"/>
      <c r="K73" s="15"/>
      <c r="L73" s="36"/>
      <c r="M73" s="15"/>
      <c r="N73" s="36"/>
    </row>
    <row r="74" spans="1:14" ht="13.5" customHeight="1">
      <c r="A74" s="637" t="s">
        <v>129</v>
      </c>
      <c r="B74" s="637"/>
      <c r="C74" s="637"/>
      <c r="D74" s="637"/>
      <c r="E74" s="637"/>
      <c r="F74" s="637"/>
      <c r="G74" s="15"/>
      <c r="H74" s="36"/>
      <c r="I74" s="15"/>
      <c r="J74" s="36"/>
      <c r="K74" s="15"/>
      <c r="L74" s="36"/>
      <c r="M74" s="15"/>
      <c r="N74" s="36"/>
    </row>
    <row r="75" spans="1:14" ht="13.5" customHeight="1">
      <c r="A75" s="637" t="s">
        <v>130</v>
      </c>
      <c r="B75" s="637"/>
      <c r="C75" s="637"/>
      <c r="D75" s="637"/>
      <c r="E75" s="637"/>
      <c r="F75" s="637"/>
      <c r="G75" s="15"/>
      <c r="H75" s="36"/>
      <c r="I75" s="15"/>
      <c r="J75" s="36"/>
      <c r="K75" s="15"/>
      <c r="L75" s="36"/>
      <c r="M75" s="15"/>
      <c r="N75" s="36"/>
    </row>
    <row r="76" spans="1:14" ht="13.5" customHeight="1">
      <c r="A76" s="637" t="s">
        <v>131</v>
      </c>
      <c r="B76" s="637"/>
      <c r="C76" s="637"/>
      <c r="D76" s="637"/>
      <c r="E76" s="637"/>
      <c r="F76" s="637"/>
      <c r="G76" s="15"/>
      <c r="H76" s="36"/>
      <c r="I76" s="15"/>
      <c r="J76" s="36"/>
      <c r="K76" s="15"/>
      <c r="L76" s="36"/>
      <c r="M76" s="15"/>
      <c r="N76" s="36"/>
    </row>
    <row r="77" spans="1:14" ht="13.5" customHeight="1">
      <c r="A77" s="637" t="s">
        <v>132</v>
      </c>
      <c r="B77" s="637"/>
      <c r="C77" s="637"/>
      <c r="D77" s="637"/>
      <c r="E77" s="637"/>
      <c r="F77" s="637"/>
      <c r="G77" s="15"/>
      <c r="H77" s="36"/>
      <c r="I77" s="15"/>
      <c r="J77" s="36"/>
      <c r="K77" s="15"/>
      <c r="L77" s="36"/>
      <c r="M77" s="15"/>
      <c r="N77" s="36"/>
    </row>
    <row r="78" spans="1:14" ht="13.5" customHeight="1">
      <c r="A78" s="637" t="s">
        <v>133</v>
      </c>
      <c r="B78" s="637"/>
      <c r="C78" s="637"/>
      <c r="D78" s="637"/>
      <c r="E78" s="637"/>
      <c r="F78" s="637"/>
      <c r="G78" s="15"/>
      <c r="H78" s="36"/>
      <c r="I78" s="15"/>
      <c r="J78" s="36"/>
      <c r="K78" s="15"/>
      <c r="L78" s="36"/>
      <c r="M78" s="15"/>
      <c r="N78" s="36"/>
    </row>
    <row r="79" spans="1:14" ht="13.5" customHeight="1" thickBot="1">
      <c r="A79" s="638" t="s">
        <v>134</v>
      </c>
      <c r="B79" s="638"/>
      <c r="C79" s="638"/>
      <c r="D79" s="638"/>
      <c r="E79" s="638"/>
      <c r="F79" s="638"/>
      <c r="G79" s="15"/>
      <c r="H79" s="36"/>
      <c r="I79" s="15"/>
      <c r="J79" s="36"/>
      <c r="K79" s="15"/>
      <c r="L79" s="36"/>
      <c r="M79" s="15"/>
      <c r="N79" s="36"/>
    </row>
    <row r="80" spans="1:14" ht="13.5" customHeight="1" thickBot="1">
      <c r="A80" s="639" t="s">
        <v>192</v>
      </c>
      <c r="B80" s="640"/>
      <c r="C80" s="640"/>
      <c r="D80" s="640"/>
      <c r="E80" s="640"/>
      <c r="F80" s="640"/>
      <c r="G80" s="54"/>
      <c r="H80" s="55"/>
      <c r="I80" s="54"/>
      <c r="J80" s="55"/>
      <c r="K80" s="54"/>
      <c r="L80" s="55"/>
      <c r="M80" s="54"/>
      <c r="N80" s="55"/>
    </row>
    <row r="81" spans="1:14" ht="13.5" customHeight="1">
      <c r="A81" s="115"/>
      <c r="B81" s="115"/>
      <c r="C81" s="115"/>
      <c r="D81" s="115"/>
      <c r="E81" s="115"/>
      <c r="F81" s="115"/>
      <c r="G81" s="94"/>
      <c r="H81" s="116"/>
      <c r="I81" s="94"/>
      <c r="J81" s="116"/>
      <c r="K81" s="94"/>
      <c r="L81" s="116"/>
      <c r="M81" s="94"/>
      <c r="N81" s="116"/>
    </row>
    <row r="82" spans="1:14" ht="13.5" customHeight="1">
      <c r="A82" s="641" t="s">
        <v>1273</v>
      </c>
      <c r="B82" s="641"/>
      <c r="C82" s="641"/>
      <c r="D82" s="641"/>
      <c r="E82" s="641"/>
      <c r="F82" s="641"/>
      <c r="G82" s="641"/>
      <c r="H82" s="641"/>
      <c r="I82" s="641"/>
      <c r="J82" s="641"/>
      <c r="K82" s="641"/>
      <c r="L82" s="641"/>
      <c r="M82" s="641"/>
      <c r="N82" s="641"/>
    </row>
    <row r="83" spans="1:14" ht="13.5" customHeight="1">
      <c r="A83" s="637" t="s">
        <v>123</v>
      </c>
      <c r="B83" s="637"/>
      <c r="C83" s="637"/>
      <c r="D83" s="637"/>
      <c r="E83" s="637"/>
      <c r="F83" s="637"/>
      <c r="G83" s="15"/>
      <c r="H83" s="36"/>
      <c r="I83" s="15"/>
      <c r="J83" s="36"/>
      <c r="K83" s="15"/>
      <c r="L83" s="36"/>
      <c r="M83" s="15"/>
      <c r="N83" s="36"/>
    </row>
    <row r="84" spans="1:14" ht="13.5" customHeight="1">
      <c r="A84" s="637" t="s">
        <v>124</v>
      </c>
      <c r="B84" s="637"/>
      <c r="C84" s="637"/>
      <c r="D84" s="637"/>
      <c r="E84" s="637"/>
      <c r="F84" s="637"/>
      <c r="G84" s="15"/>
      <c r="H84" s="36"/>
      <c r="I84" s="15"/>
      <c r="J84" s="36"/>
      <c r="K84" s="15"/>
      <c r="L84" s="36"/>
      <c r="M84" s="15"/>
      <c r="N84" s="36"/>
    </row>
    <row r="85" spans="1:14" ht="13.5" customHeight="1">
      <c r="A85" s="637" t="s">
        <v>125</v>
      </c>
      <c r="B85" s="637"/>
      <c r="C85" s="637"/>
      <c r="D85" s="637"/>
      <c r="E85" s="637"/>
      <c r="F85" s="637"/>
      <c r="G85" s="15"/>
      <c r="H85" s="36"/>
      <c r="I85" s="15"/>
      <c r="J85" s="36"/>
      <c r="K85" s="15"/>
      <c r="L85" s="36"/>
      <c r="M85" s="15"/>
      <c r="N85" s="36"/>
    </row>
    <row r="86" spans="1:14" ht="13.5" customHeight="1">
      <c r="A86" s="637" t="s">
        <v>126</v>
      </c>
      <c r="B86" s="637"/>
      <c r="C86" s="637"/>
      <c r="D86" s="637"/>
      <c r="E86" s="637"/>
      <c r="F86" s="637"/>
      <c r="G86" s="15"/>
      <c r="H86" s="36"/>
      <c r="I86" s="15"/>
      <c r="J86" s="36"/>
      <c r="K86" s="15"/>
      <c r="L86" s="36"/>
      <c r="M86" s="15"/>
      <c r="N86" s="36"/>
    </row>
    <row r="87" spans="1:14" ht="13.5" customHeight="1">
      <c r="A87" s="637" t="s">
        <v>127</v>
      </c>
      <c r="B87" s="637"/>
      <c r="C87" s="637"/>
      <c r="D87" s="637"/>
      <c r="E87" s="637"/>
      <c r="F87" s="637"/>
      <c r="G87" s="15"/>
      <c r="H87" s="36"/>
      <c r="I87" s="15"/>
      <c r="J87" s="36"/>
      <c r="K87" s="15"/>
      <c r="L87" s="36"/>
      <c r="M87" s="15"/>
      <c r="N87" s="36"/>
    </row>
    <row r="88" spans="1:14" ht="13.5" customHeight="1">
      <c r="A88" s="637" t="s">
        <v>128</v>
      </c>
      <c r="B88" s="637"/>
      <c r="C88" s="637"/>
      <c r="D88" s="637"/>
      <c r="E88" s="637"/>
      <c r="F88" s="637"/>
      <c r="G88" s="15"/>
      <c r="H88" s="36"/>
      <c r="I88" s="15"/>
      <c r="J88" s="36"/>
      <c r="K88" s="15"/>
      <c r="L88" s="36"/>
      <c r="M88" s="15"/>
      <c r="N88" s="36"/>
    </row>
    <row r="89" spans="1:14" ht="13.5" customHeight="1">
      <c r="A89" s="637" t="s">
        <v>129</v>
      </c>
      <c r="B89" s="637"/>
      <c r="C89" s="637"/>
      <c r="D89" s="637"/>
      <c r="E89" s="637"/>
      <c r="F89" s="637"/>
      <c r="G89" s="15"/>
      <c r="H89" s="36"/>
      <c r="I89" s="15"/>
      <c r="J89" s="36"/>
      <c r="K89" s="15"/>
      <c r="L89" s="36"/>
      <c r="M89" s="15"/>
      <c r="N89" s="36"/>
    </row>
    <row r="90" spans="1:14" ht="13.5" customHeight="1">
      <c r="A90" s="637" t="s">
        <v>130</v>
      </c>
      <c r="B90" s="637"/>
      <c r="C90" s="637"/>
      <c r="D90" s="637"/>
      <c r="E90" s="637"/>
      <c r="F90" s="637"/>
      <c r="G90" s="15"/>
      <c r="H90" s="36"/>
      <c r="I90" s="15"/>
      <c r="J90" s="36"/>
      <c r="K90" s="15"/>
      <c r="L90" s="36"/>
      <c r="M90" s="15"/>
      <c r="N90" s="36"/>
    </row>
    <row r="91" spans="1:14" ht="13.5" customHeight="1">
      <c r="A91" s="637" t="s">
        <v>131</v>
      </c>
      <c r="B91" s="637"/>
      <c r="C91" s="637"/>
      <c r="D91" s="637"/>
      <c r="E91" s="637"/>
      <c r="F91" s="637"/>
      <c r="G91" s="15"/>
      <c r="H91" s="36"/>
      <c r="I91" s="15"/>
      <c r="J91" s="36"/>
      <c r="K91" s="15"/>
      <c r="L91" s="36"/>
      <c r="M91" s="15"/>
      <c r="N91" s="36"/>
    </row>
    <row r="92" spans="1:14" ht="13.5" customHeight="1">
      <c r="A92" s="637" t="s">
        <v>132</v>
      </c>
      <c r="B92" s="637"/>
      <c r="C92" s="637"/>
      <c r="D92" s="637"/>
      <c r="E92" s="637"/>
      <c r="F92" s="637"/>
      <c r="G92" s="15"/>
      <c r="H92" s="36"/>
      <c r="I92" s="15"/>
      <c r="J92" s="36"/>
      <c r="K92" s="15"/>
      <c r="L92" s="36"/>
      <c r="M92" s="15"/>
      <c r="N92" s="36"/>
    </row>
    <row r="93" spans="1:14" ht="13.5" customHeight="1">
      <c r="A93" s="637" t="s">
        <v>133</v>
      </c>
      <c r="B93" s="637"/>
      <c r="C93" s="637"/>
      <c r="D93" s="637"/>
      <c r="E93" s="637"/>
      <c r="F93" s="637"/>
      <c r="G93" s="15"/>
      <c r="H93" s="36"/>
      <c r="I93" s="15"/>
      <c r="J93" s="36"/>
      <c r="K93" s="15"/>
      <c r="L93" s="36"/>
      <c r="M93" s="15"/>
      <c r="N93" s="36"/>
    </row>
    <row r="94" spans="1:14" ht="13.5" customHeight="1" thickBot="1">
      <c r="A94" s="638" t="s">
        <v>134</v>
      </c>
      <c r="B94" s="638"/>
      <c r="C94" s="638"/>
      <c r="D94" s="638"/>
      <c r="E94" s="638"/>
      <c r="F94" s="638"/>
      <c r="G94" s="15"/>
      <c r="H94" s="36"/>
      <c r="I94" s="15"/>
      <c r="J94" s="36"/>
      <c r="K94" s="15"/>
      <c r="L94" s="36"/>
      <c r="M94" s="15"/>
      <c r="N94" s="36"/>
    </row>
    <row r="95" spans="1:14" ht="13.5" customHeight="1" thickBot="1">
      <c r="A95" s="639" t="s">
        <v>192</v>
      </c>
      <c r="B95" s="640"/>
      <c r="C95" s="640"/>
      <c r="D95" s="640"/>
      <c r="E95" s="640"/>
      <c r="F95" s="640"/>
      <c r="G95" s="54"/>
      <c r="H95" s="55"/>
      <c r="I95" s="54"/>
      <c r="J95" s="55"/>
      <c r="K95" s="54"/>
      <c r="L95" s="55"/>
      <c r="M95" s="54"/>
      <c r="N95" s="55"/>
    </row>
    <row r="96" spans="1:14" ht="13.5" customHeight="1">
      <c r="A96" s="115"/>
      <c r="B96" s="115"/>
      <c r="C96" s="115"/>
      <c r="D96" s="115"/>
      <c r="E96" s="115"/>
      <c r="F96" s="115"/>
      <c r="G96" s="94"/>
      <c r="H96" s="116"/>
      <c r="I96" s="94"/>
      <c r="J96" s="116"/>
      <c r="K96" s="94"/>
      <c r="L96" s="116"/>
      <c r="M96" s="94"/>
      <c r="N96" s="116"/>
    </row>
    <row r="97" spans="1:14" ht="13.5" customHeight="1">
      <c r="A97" s="641" t="s">
        <v>1285</v>
      </c>
      <c r="B97" s="641"/>
      <c r="C97" s="641"/>
      <c r="D97" s="641"/>
      <c r="E97" s="641"/>
      <c r="F97" s="641"/>
      <c r="G97" s="641"/>
      <c r="H97" s="641"/>
      <c r="I97" s="641"/>
      <c r="J97" s="641"/>
      <c r="K97" s="641"/>
      <c r="L97" s="641"/>
      <c r="M97" s="641"/>
      <c r="N97" s="641"/>
    </row>
    <row r="98" spans="1:14" ht="13.5" customHeight="1">
      <c r="A98" s="637" t="s">
        <v>123</v>
      </c>
      <c r="B98" s="637"/>
      <c r="C98" s="637"/>
      <c r="D98" s="637"/>
      <c r="E98" s="637"/>
      <c r="F98" s="637"/>
      <c r="G98" s="15"/>
      <c r="H98" s="36"/>
      <c r="I98" s="15"/>
      <c r="J98" s="36"/>
      <c r="K98" s="15"/>
      <c r="L98" s="36"/>
      <c r="M98" s="15"/>
      <c r="N98" s="36"/>
    </row>
    <row r="99" spans="1:14" ht="13.5" customHeight="1">
      <c r="A99" s="637" t="s">
        <v>124</v>
      </c>
      <c r="B99" s="637"/>
      <c r="C99" s="637"/>
      <c r="D99" s="637"/>
      <c r="E99" s="637"/>
      <c r="F99" s="637"/>
      <c r="G99" s="15"/>
      <c r="H99" s="36"/>
      <c r="I99" s="15"/>
      <c r="J99" s="36"/>
      <c r="K99" s="15"/>
      <c r="L99" s="36"/>
      <c r="M99" s="15"/>
      <c r="N99" s="36"/>
    </row>
    <row r="100" spans="1:14" ht="13.5" customHeight="1">
      <c r="A100" s="637" t="s">
        <v>125</v>
      </c>
      <c r="B100" s="637"/>
      <c r="C100" s="637"/>
      <c r="D100" s="637"/>
      <c r="E100" s="637"/>
      <c r="F100" s="637"/>
      <c r="G100" s="15"/>
      <c r="H100" s="36"/>
      <c r="I100" s="15"/>
      <c r="J100" s="36"/>
      <c r="K100" s="15"/>
      <c r="L100" s="36"/>
      <c r="M100" s="15"/>
      <c r="N100" s="36"/>
    </row>
    <row r="101" spans="1:14" ht="13.5" customHeight="1">
      <c r="A101" s="637" t="s">
        <v>126</v>
      </c>
      <c r="B101" s="637"/>
      <c r="C101" s="637"/>
      <c r="D101" s="637"/>
      <c r="E101" s="637"/>
      <c r="F101" s="637"/>
      <c r="G101" s="15"/>
      <c r="H101" s="36"/>
      <c r="I101" s="15"/>
      <c r="J101" s="36"/>
      <c r="K101" s="15"/>
      <c r="L101" s="36"/>
      <c r="M101" s="15"/>
      <c r="N101" s="36"/>
    </row>
    <row r="102" spans="1:14" ht="13.5" customHeight="1">
      <c r="A102" s="637" t="s">
        <v>127</v>
      </c>
      <c r="B102" s="637"/>
      <c r="C102" s="637"/>
      <c r="D102" s="637"/>
      <c r="E102" s="637"/>
      <c r="F102" s="637"/>
      <c r="G102" s="15"/>
      <c r="H102" s="36"/>
      <c r="I102" s="15"/>
      <c r="J102" s="36"/>
      <c r="K102" s="15"/>
      <c r="L102" s="36"/>
      <c r="M102" s="15"/>
      <c r="N102" s="36"/>
    </row>
    <row r="103" spans="1:14" ht="13.5" customHeight="1">
      <c r="A103" s="637" t="s">
        <v>128</v>
      </c>
      <c r="B103" s="637"/>
      <c r="C103" s="637"/>
      <c r="D103" s="637"/>
      <c r="E103" s="637"/>
      <c r="F103" s="637"/>
      <c r="G103" s="15"/>
      <c r="H103" s="36"/>
      <c r="I103" s="15"/>
      <c r="J103" s="36"/>
      <c r="K103" s="15"/>
      <c r="L103" s="36"/>
      <c r="M103" s="15"/>
      <c r="N103" s="36"/>
    </row>
    <row r="104" spans="1:14" ht="13.5" customHeight="1">
      <c r="A104" s="637" t="s">
        <v>129</v>
      </c>
      <c r="B104" s="637"/>
      <c r="C104" s="637"/>
      <c r="D104" s="637"/>
      <c r="E104" s="637"/>
      <c r="F104" s="637"/>
      <c r="G104" s="15"/>
      <c r="H104" s="36"/>
      <c r="I104" s="15"/>
      <c r="J104" s="36"/>
      <c r="K104" s="15"/>
      <c r="L104" s="36"/>
      <c r="M104" s="15"/>
      <c r="N104" s="36"/>
    </row>
    <row r="105" spans="1:14" ht="13.5" customHeight="1">
      <c r="A105" s="637" t="s">
        <v>130</v>
      </c>
      <c r="B105" s="637"/>
      <c r="C105" s="637"/>
      <c r="D105" s="637"/>
      <c r="E105" s="637"/>
      <c r="F105" s="637"/>
      <c r="G105" s="15"/>
      <c r="H105" s="36"/>
      <c r="I105" s="15"/>
      <c r="J105" s="36"/>
      <c r="K105" s="15"/>
      <c r="L105" s="36"/>
      <c r="M105" s="15"/>
      <c r="N105" s="36"/>
    </row>
    <row r="106" spans="1:14" ht="13.5" customHeight="1">
      <c r="A106" s="637" t="s">
        <v>131</v>
      </c>
      <c r="B106" s="637"/>
      <c r="C106" s="637"/>
      <c r="D106" s="637"/>
      <c r="E106" s="637"/>
      <c r="F106" s="637"/>
      <c r="G106" s="15"/>
      <c r="H106" s="36"/>
      <c r="I106" s="15"/>
      <c r="J106" s="36"/>
      <c r="K106" s="15"/>
      <c r="L106" s="36"/>
      <c r="M106" s="15"/>
      <c r="N106" s="36"/>
    </row>
    <row r="107" spans="1:14" ht="13.5" customHeight="1">
      <c r="A107" s="637" t="s">
        <v>132</v>
      </c>
      <c r="B107" s="637"/>
      <c r="C107" s="637"/>
      <c r="D107" s="637"/>
      <c r="E107" s="637"/>
      <c r="F107" s="637"/>
      <c r="G107" s="15"/>
      <c r="H107" s="36"/>
      <c r="I107" s="15"/>
      <c r="J107" s="36"/>
      <c r="K107" s="15"/>
      <c r="L107" s="36"/>
      <c r="M107" s="15"/>
      <c r="N107" s="36"/>
    </row>
    <row r="108" spans="1:14" ht="13.5" customHeight="1">
      <c r="A108" s="637" t="s">
        <v>133</v>
      </c>
      <c r="B108" s="637"/>
      <c r="C108" s="637"/>
      <c r="D108" s="637"/>
      <c r="E108" s="637"/>
      <c r="F108" s="637"/>
      <c r="G108" s="15"/>
      <c r="H108" s="36"/>
      <c r="I108" s="15"/>
      <c r="J108" s="36"/>
      <c r="K108" s="15"/>
      <c r="L108" s="36"/>
      <c r="M108" s="15"/>
      <c r="N108" s="36"/>
    </row>
    <row r="109" spans="1:14" ht="13.5" customHeight="1" thickBot="1">
      <c r="A109" s="638" t="s">
        <v>134</v>
      </c>
      <c r="B109" s="638"/>
      <c r="C109" s="638"/>
      <c r="D109" s="638"/>
      <c r="E109" s="638"/>
      <c r="F109" s="638"/>
      <c r="G109" s="15"/>
      <c r="H109" s="36"/>
      <c r="I109" s="15"/>
      <c r="J109" s="36"/>
      <c r="K109" s="15"/>
      <c r="L109" s="36"/>
      <c r="M109" s="15"/>
      <c r="N109" s="36"/>
    </row>
    <row r="110" spans="1:14" ht="13.5" customHeight="1" thickBot="1">
      <c r="A110" s="639" t="s">
        <v>192</v>
      </c>
      <c r="B110" s="640"/>
      <c r="C110" s="640"/>
      <c r="D110" s="640"/>
      <c r="E110" s="640"/>
      <c r="F110" s="640"/>
      <c r="G110" s="54"/>
      <c r="H110" s="55"/>
      <c r="I110" s="54"/>
      <c r="J110" s="55"/>
      <c r="K110" s="54"/>
      <c r="L110" s="55"/>
      <c r="M110" s="54"/>
      <c r="N110" s="55"/>
    </row>
    <row r="111" spans="1:14" ht="13.5" customHeight="1">
      <c r="A111" s="115"/>
      <c r="B111" s="115"/>
      <c r="C111" s="115"/>
      <c r="D111" s="115"/>
      <c r="E111" s="115"/>
      <c r="F111" s="115"/>
      <c r="G111" s="94"/>
      <c r="H111" s="116"/>
      <c r="I111" s="94"/>
      <c r="J111" s="116"/>
      <c r="K111" s="94"/>
      <c r="L111" s="116"/>
      <c r="M111" s="94"/>
      <c r="N111" s="116"/>
    </row>
    <row r="112" spans="1:14" ht="13.5" customHeight="1">
      <c r="A112" s="641" t="s">
        <v>1286</v>
      </c>
      <c r="B112" s="641"/>
      <c r="C112" s="641"/>
      <c r="D112" s="641"/>
      <c r="E112" s="641"/>
      <c r="F112" s="641"/>
      <c r="G112" s="641"/>
      <c r="H112" s="641"/>
      <c r="I112" s="641"/>
      <c r="J112" s="641"/>
      <c r="K112" s="641"/>
      <c r="L112" s="641"/>
      <c r="M112" s="641"/>
      <c r="N112" s="641"/>
    </row>
    <row r="113" spans="1:14" ht="13.5" customHeight="1">
      <c r="A113" s="637" t="s">
        <v>123</v>
      </c>
      <c r="B113" s="637"/>
      <c r="C113" s="637"/>
      <c r="D113" s="637"/>
      <c r="E113" s="637"/>
      <c r="F113" s="637"/>
      <c r="G113" s="15"/>
      <c r="H113" s="36"/>
      <c r="I113" s="15"/>
      <c r="J113" s="36"/>
      <c r="K113" s="15"/>
      <c r="L113" s="36"/>
      <c r="M113" s="15"/>
      <c r="N113" s="36"/>
    </row>
    <row r="114" spans="1:14" ht="13.5" customHeight="1">
      <c r="A114" s="637" t="s">
        <v>124</v>
      </c>
      <c r="B114" s="637"/>
      <c r="C114" s="637"/>
      <c r="D114" s="637"/>
      <c r="E114" s="637"/>
      <c r="F114" s="637"/>
      <c r="G114" s="15"/>
      <c r="H114" s="36"/>
      <c r="I114" s="15"/>
      <c r="J114" s="36"/>
      <c r="K114" s="15"/>
      <c r="L114" s="36"/>
      <c r="M114" s="15"/>
      <c r="N114" s="36"/>
    </row>
    <row r="115" spans="1:14" ht="13.5" customHeight="1">
      <c r="A115" s="637" t="s">
        <v>125</v>
      </c>
      <c r="B115" s="637"/>
      <c r="C115" s="637"/>
      <c r="D115" s="637"/>
      <c r="E115" s="637"/>
      <c r="F115" s="637"/>
      <c r="G115" s="15"/>
      <c r="H115" s="36"/>
      <c r="I115" s="15"/>
      <c r="J115" s="36"/>
      <c r="K115" s="15"/>
      <c r="L115" s="36"/>
      <c r="M115" s="15"/>
      <c r="N115" s="36"/>
    </row>
    <row r="116" spans="1:14" ht="13.5" customHeight="1">
      <c r="A116" s="637" t="s">
        <v>126</v>
      </c>
      <c r="B116" s="637"/>
      <c r="C116" s="637"/>
      <c r="D116" s="637"/>
      <c r="E116" s="637"/>
      <c r="F116" s="637"/>
      <c r="G116" s="15"/>
      <c r="H116" s="36"/>
      <c r="I116" s="15"/>
      <c r="J116" s="36"/>
      <c r="K116" s="15"/>
      <c r="L116" s="36"/>
      <c r="M116" s="15"/>
      <c r="N116" s="36"/>
    </row>
    <row r="117" spans="1:14" ht="13.5" customHeight="1">
      <c r="A117" s="637" t="s">
        <v>127</v>
      </c>
      <c r="B117" s="637"/>
      <c r="C117" s="637"/>
      <c r="D117" s="637"/>
      <c r="E117" s="637"/>
      <c r="F117" s="637"/>
      <c r="G117" s="15"/>
      <c r="H117" s="36"/>
      <c r="I117" s="15"/>
      <c r="J117" s="36"/>
      <c r="K117" s="15"/>
      <c r="L117" s="36"/>
      <c r="M117" s="15"/>
      <c r="N117" s="36"/>
    </row>
    <row r="118" spans="1:14" ht="13.5" customHeight="1">
      <c r="A118" s="637" t="s">
        <v>128</v>
      </c>
      <c r="B118" s="637"/>
      <c r="C118" s="637"/>
      <c r="D118" s="637"/>
      <c r="E118" s="637"/>
      <c r="F118" s="637"/>
      <c r="G118" s="15"/>
      <c r="H118" s="36"/>
      <c r="I118" s="15"/>
      <c r="J118" s="36"/>
      <c r="K118" s="15"/>
      <c r="L118" s="36"/>
      <c r="M118" s="15"/>
      <c r="N118" s="36"/>
    </row>
    <row r="119" spans="1:14" ht="13.5" customHeight="1">
      <c r="A119" s="637" t="s">
        <v>129</v>
      </c>
      <c r="B119" s="637"/>
      <c r="C119" s="637"/>
      <c r="D119" s="637"/>
      <c r="E119" s="637"/>
      <c r="F119" s="637"/>
      <c r="G119" s="15"/>
      <c r="H119" s="36"/>
      <c r="I119" s="15"/>
      <c r="J119" s="36"/>
      <c r="K119" s="15"/>
      <c r="L119" s="36"/>
      <c r="M119" s="15"/>
      <c r="N119" s="36"/>
    </row>
    <row r="120" spans="1:14" ht="13.5" customHeight="1">
      <c r="A120" s="637" t="s">
        <v>130</v>
      </c>
      <c r="B120" s="637"/>
      <c r="C120" s="637"/>
      <c r="D120" s="637"/>
      <c r="E120" s="637"/>
      <c r="F120" s="637"/>
      <c r="G120" s="15"/>
      <c r="H120" s="36"/>
      <c r="I120" s="15"/>
      <c r="J120" s="36"/>
      <c r="K120" s="15"/>
      <c r="L120" s="36"/>
      <c r="M120" s="15"/>
      <c r="N120" s="36"/>
    </row>
    <row r="121" spans="1:14" ht="13.5" customHeight="1">
      <c r="A121" s="637" t="s">
        <v>131</v>
      </c>
      <c r="B121" s="637"/>
      <c r="C121" s="637"/>
      <c r="D121" s="637"/>
      <c r="E121" s="637"/>
      <c r="F121" s="637"/>
      <c r="G121" s="15"/>
      <c r="H121" s="36"/>
      <c r="I121" s="15"/>
      <c r="J121" s="36"/>
      <c r="K121" s="15"/>
      <c r="L121" s="36"/>
      <c r="M121" s="15"/>
      <c r="N121" s="36"/>
    </row>
    <row r="122" spans="1:14" ht="13.5" customHeight="1">
      <c r="A122" s="637" t="s">
        <v>132</v>
      </c>
      <c r="B122" s="637"/>
      <c r="C122" s="637"/>
      <c r="D122" s="637"/>
      <c r="E122" s="637"/>
      <c r="F122" s="637"/>
      <c r="G122" s="15"/>
      <c r="H122" s="36"/>
      <c r="I122" s="15"/>
      <c r="J122" s="36"/>
      <c r="K122" s="15"/>
      <c r="L122" s="36"/>
      <c r="M122" s="15"/>
      <c r="N122" s="36"/>
    </row>
    <row r="123" spans="1:14" ht="13.5" customHeight="1">
      <c r="A123" s="637" t="s">
        <v>133</v>
      </c>
      <c r="B123" s="637"/>
      <c r="C123" s="637"/>
      <c r="D123" s="637"/>
      <c r="E123" s="637"/>
      <c r="F123" s="637"/>
      <c r="G123" s="15"/>
      <c r="H123" s="36"/>
      <c r="I123" s="15"/>
      <c r="J123" s="36"/>
      <c r="K123" s="15"/>
      <c r="L123" s="36"/>
      <c r="M123" s="15"/>
      <c r="N123" s="36"/>
    </row>
    <row r="124" spans="1:14" ht="13.5" customHeight="1" thickBot="1">
      <c r="A124" s="638" t="s">
        <v>134</v>
      </c>
      <c r="B124" s="638"/>
      <c r="C124" s="638"/>
      <c r="D124" s="638"/>
      <c r="E124" s="638"/>
      <c r="F124" s="638"/>
      <c r="G124" s="15"/>
      <c r="H124" s="36"/>
      <c r="I124" s="15"/>
      <c r="J124" s="36"/>
      <c r="K124" s="15"/>
      <c r="L124" s="36"/>
      <c r="M124" s="15"/>
      <c r="N124" s="36"/>
    </row>
    <row r="125" spans="1:14" ht="13.5" customHeight="1" thickBot="1">
      <c r="A125" s="639" t="s">
        <v>192</v>
      </c>
      <c r="B125" s="640"/>
      <c r="C125" s="640"/>
      <c r="D125" s="640"/>
      <c r="E125" s="640"/>
      <c r="F125" s="640"/>
      <c r="G125" s="54"/>
      <c r="H125" s="55"/>
      <c r="I125" s="54"/>
      <c r="J125" s="55"/>
      <c r="K125" s="54"/>
      <c r="L125" s="55"/>
      <c r="M125" s="54"/>
      <c r="N125" s="55"/>
    </row>
    <row r="126" spans="1:14" ht="13.5" customHeight="1">
      <c r="A126" s="115"/>
      <c r="B126" s="115"/>
      <c r="C126" s="115"/>
      <c r="D126" s="115"/>
      <c r="E126" s="115"/>
      <c r="F126" s="115"/>
      <c r="G126" s="94"/>
      <c r="H126" s="116"/>
      <c r="I126" s="94"/>
      <c r="J126" s="116"/>
      <c r="K126" s="94"/>
      <c r="L126" s="116"/>
      <c r="M126" s="94"/>
      <c r="N126" s="116"/>
    </row>
    <row r="127" spans="1:14" ht="13.5" customHeight="1">
      <c r="A127" s="641" t="s">
        <v>1287</v>
      </c>
      <c r="B127" s="641"/>
      <c r="C127" s="641"/>
      <c r="D127" s="641"/>
      <c r="E127" s="641"/>
      <c r="F127" s="641"/>
      <c r="G127" s="641"/>
      <c r="H127" s="641"/>
      <c r="I127" s="641"/>
      <c r="J127" s="641"/>
      <c r="K127" s="641"/>
      <c r="L127" s="641"/>
      <c r="M127" s="641"/>
      <c r="N127" s="641"/>
    </row>
    <row r="128" spans="1:14" ht="13.5" customHeight="1">
      <c r="A128" s="637" t="s">
        <v>123</v>
      </c>
      <c r="B128" s="637"/>
      <c r="C128" s="637"/>
      <c r="D128" s="637"/>
      <c r="E128" s="637"/>
      <c r="F128" s="637"/>
      <c r="G128" s="15"/>
      <c r="H128" s="36"/>
      <c r="I128" s="15"/>
      <c r="J128" s="36"/>
      <c r="K128" s="15"/>
      <c r="L128" s="36"/>
      <c r="M128" s="15"/>
      <c r="N128" s="36"/>
    </row>
    <row r="129" spans="1:14" ht="13.5" customHeight="1">
      <c r="A129" s="637" t="s">
        <v>124</v>
      </c>
      <c r="B129" s="637"/>
      <c r="C129" s="637"/>
      <c r="D129" s="637"/>
      <c r="E129" s="637"/>
      <c r="F129" s="637"/>
      <c r="G129" s="15"/>
      <c r="H129" s="36"/>
      <c r="I129" s="15"/>
      <c r="J129" s="36"/>
      <c r="K129" s="15"/>
      <c r="L129" s="36"/>
      <c r="M129" s="15"/>
      <c r="N129" s="36"/>
    </row>
    <row r="130" spans="1:14" ht="13.5" customHeight="1">
      <c r="A130" s="637" t="s">
        <v>125</v>
      </c>
      <c r="B130" s="637"/>
      <c r="C130" s="637"/>
      <c r="D130" s="637"/>
      <c r="E130" s="637"/>
      <c r="F130" s="637"/>
      <c r="G130" s="15"/>
      <c r="H130" s="36"/>
      <c r="I130" s="15"/>
      <c r="J130" s="36"/>
      <c r="K130" s="15"/>
      <c r="L130" s="36"/>
      <c r="M130" s="15"/>
      <c r="N130" s="36"/>
    </row>
    <row r="131" spans="1:14" ht="13.5" customHeight="1">
      <c r="A131" s="637" t="s">
        <v>126</v>
      </c>
      <c r="B131" s="637"/>
      <c r="C131" s="637"/>
      <c r="D131" s="637"/>
      <c r="E131" s="637"/>
      <c r="F131" s="637"/>
      <c r="G131" s="15"/>
      <c r="H131" s="36"/>
      <c r="I131" s="15"/>
      <c r="J131" s="36"/>
      <c r="K131" s="15"/>
      <c r="L131" s="36"/>
      <c r="M131" s="15"/>
      <c r="N131" s="36"/>
    </row>
    <row r="132" spans="1:14" ht="13.5" customHeight="1">
      <c r="A132" s="637" t="s">
        <v>127</v>
      </c>
      <c r="B132" s="637"/>
      <c r="C132" s="637"/>
      <c r="D132" s="637"/>
      <c r="E132" s="637"/>
      <c r="F132" s="637"/>
      <c r="G132" s="15"/>
      <c r="H132" s="36"/>
      <c r="I132" s="15"/>
      <c r="J132" s="36"/>
      <c r="K132" s="15"/>
      <c r="L132" s="36"/>
      <c r="M132" s="15"/>
      <c r="N132" s="36"/>
    </row>
    <row r="133" spans="1:14" ht="13.5" customHeight="1">
      <c r="A133" s="637" t="s">
        <v>128</v>
      </c>
      <c r="B133" s="637"/>
      <c r="C133" s="637"/>
      <c r="D133" s="637"/>
      <c r="E133" s="637"/>
      <c r="F133" s="637"/>
      <c r="G133" s="15"/>
      <c r="H133" s="36"/>
      <c r="I133" s="15"/>
      <c r="J133" s="36"/>
      <c r="K133" s="15"/>
      <c r="L133" s="36"/>
      <c r="M133" s="15"/>
      <c r="N133" s="36"/>
    </row>
    <row r="134" spans="1:14" ht="13.5" customHeight="1">
      <c r="A134" s="637" t="s">
        <v>129</v>
      </c>
      <c r="B134" s="637"/>
      <c r="C134" s="637"/>
      <c r="D134" s="637"/>
      <c r="E134" s="637"/>
      <c r="F134" s="637"/>
      <c r="G134" s="15"/>
      <c r="H134" s="36"/>
      <c r="I134" s="15"/>
      <c r="J134" s="36"/>
      <c r="K134" s="15"/>
      <c r="L134" s="36"/>
      <c r="M134" s="15"/>
      <c r="N134" s="36"/>
    </row>
    <row r="135" spans="1:14" ht="13.5" customHeight="1">
      <c r="A135" s="637" t="s">
        <v>130</v>
      </c>
      <c r="B135" s="637"/>
      <c r="C135" s="637"/>
      <c r="D135" s="637"/>
      <c r="E135" s="637"/>
      <c r="F135" s="637"/>
      <c r="G135" s="15"/>
      <c r="H135" s="36"/>
      <c r="I135" s="15"/>
      <c r="J135" s="36"/>
      <c r="K135" s="15"/>
      <c r="L135" s="36"/>
      <c r="M135" s="15"/>
      <c r="N135" s="36"/>
    </row>
    <row r="136" spans="1:14" ht="13.5" customHeight="1">
      <c r="A136" s="637" t="s">
        <v>131</v>
      </c>
      <c r="B136" s="637"/>
      <c r="C136" s="637"/>
      <c r="D136" s="637"/>
      <c r="E136" s="637"/>
      <c r="F136" s="637"/>
      <c r="G136" s="15"/>
      <c r="H136" s="36"/>
      <c r="I136" s="15"/>
      <c r="J136" s="36"/>
      <c r="K136" s="15"/>
      <c r="L136" s="36"/>
      <c r="M136" s="15"/>
      <c r="N136" s="36"/>
    </row>
    <row r="137" spans="1:14" ht="13.5" customHeight="1">
      <c r="A137" s="637" t="s">
        <v>132</v>
      </c>
      <c r="B137" s="637"/>
      <c r="C137" s="637"/>
      <c r="D137" s="637"/>
      <c r="E137" s="637"/>
      <c r="F137" s="637"/>
      <c r="G137" s="15"/>
      <c r="H137" s="36"/>
      <c r="I137" s="15"/>
      <c r="J137" s="36"/>
      <c r="K137" s="15"/>
      <c r="L137" s="36"/>
      <c r="M137" s="15"/>
      <c r="N137" s="36"/>
    </row>
    <row r="138" spans="1:14" ht="13.5" customHeight="1">
      <c r="A138" s="637" t="s">
        <v>133</v>
      </c>
      <c r="B138" s="637"/>
      <c r="C138" s="637"/>
      <c r="D138" s="637"/>
      <c r="E138" s="637"/>
      <c r="F138" s="637"/>
      <c r="G138" s="15"/>
      <c r="H138" s="36"/>
      <c r="I138" s="15"/>
      <c r="J138" s="36"/>
      <c r="K138" s="15"/>
      <c r="L138" s="36"/>
      <c r="M138" s="15"/>
      <c r="N138" s="36"/>
    </row>
    <row r="139" spans="1:14" ht="13.5" customHeight="1" thickBot="1">
      <c r="A139" s="638" t="s">
        <v>134</v>
      </c>
      <c r="B139" s="638"/>
      <c r="C139" s="638"/>
      <c r="D139" s="638"/>
      <c r="E139" s="638"/>
      <c r="F139" s="638"/>
      <c r="G139" s="15"/>
      <c r="H139" s="36"/>
      <c r="I139" s="15"/>
      <c r="J139" s="36"/>
      <c r="K139" s="15"/>
      <c r="L139" s="36"/>
      <c r="M139" s="15"/>
      <c r="N139" s="36"/>
    </row>
    <row r="140" spans="1:14" ht="13.5" customHeight="1" thickBot="1">
      <c r="A140" s="639" t="s">
        <v>192</v>
      </c>
      <c r="B140" s="640"/>
      <c r="C140" s="640"/>
      <c r="D140" s="640"/>
      <c r="E140" s="640"/>
      <c r="F140" s="640"/>
      <c r="G140" s="54"/>
      <c r="H140" s="55"/>
      <c r="I140" s="54"/>
      <c r="J140" s="55"/>
      <c r="K140" s="54"/>
      <c r="L140" s="55"/>
      <c r="M140" s="54"/>
      <c r="N140" s="55"/>
    </row>
    <row r="141" spans="1:14" ht="13.5" customHeight="1">
      <c r="A141" s="115"/>
      <c r="B141" s="115"/>
      <c r="C141" s="115"/>
      <c r="D141" s="115"/>
      <c r="E141" s="115"/>
      <c r="F141" s="115"/>
      <c r="G141" s="94"/>
      <c r="H141" s="116"/>
      <c r="I141" s="94"/>
      <c r="J141" s="116"/>
      <c r="K141" s="94"/>
      <c r="L141" s="116"/>
      <c r="M141" s="94"/>
      <c r="N141" s="116"/>
    </row>
    <row r="142" spans="1:14" ht="19">
      <c r="A142" s="655" t="s">
        <v>135</v>
      </c>
      <c r="B142" s="655"/>
      <c r="C142" s="655"/>
      <c r="D142" s="655"/>
      <c r="E142" s="655"/>
      <c r="F142" s="655"/>
      <c r="G142" s="653" t="s">
        <v>116</v>
      </c>
      <c r="H142" s="653"/>
      <c r="I142" s="653" t="s">
        <v>117</v>
      </c>
      <c r="J142" s="653"/>
      <c r="K142" s="653" t="s">
        <v>118</v>
      </c>
      <c r="L142" s="653"/>
      <c r="M142" s="653" t="s">
        <v>119</v>
      </c>
      <c r="N142" s="653"/>
    </row>
    <row r="143" spans="1:14" ht="13.5" customHeight="1">
      <c r="A143" s="644" t="s">
        <v>120</v>
      </c>
      <c r="B143" s="644"/>
      <c r="C143" s="644"/>
      <c r="D143" s="644"/>
      <c r="E143" s="644"/>
      <c r="F143" s="644"/>
      <c r="G143" s="654"/>
      <c r="H143" s="654"/>
      <c r="I143" s="654"/>
      <c r="J143" s="654"/>
      <c r="K143" s="654"/>
      <c r="L143" s="654"/>
      <c r="M143" s="654"/>
      <c r="N143" s="654"/>
    </row>
    <row r="144" spans="1:14" ht="13.5" customHeight="1">
      <c r="A144" s="644" t="s">
        <v>136</v>
      </c>
      <c r="B144" s="644"/>
      <c r="C144" s="644"/>
      <c r="D144" s="644"/>
      <c r="E144" s="644"/>
      <c r="F144" s="644"/>
      <c r="G144" s="656" t="str">
        <f>IF(H158="","",IF(H158&gt;=0.95,"5 stars",IF(H158&gt;=0.85,"4 stars",IF(H158&gt;=0.75,"3 stars",IF(H158&gt;=0.65,"2 stars",IF(H158&gt;=0.55,"1 star",IF(H158&gt;=0,"0 stars")))))))</f>
        <v/>
      </c>
      <c r="H144" s="656"/>
      <c r="I144" s="656" t="str">
        <f t="shared" ref="I144" si="0">IF(J158="","",IF(J158&gt;=0.95,"5 stars",IF(J158&gt;=0.85,"4 stars",IF(J158&gt;=0.75,"3 stars",IF(J158&gt;=0.65,"2 stars",IF(J158&gt;=0.55,"1 star",IF(J158&gt;=0,"0 stars")))))))</f>
        <v/>
      </c>
      <c r="J144" s="656"/>
      <c r="K144" s="656" t="str">
        <f t="shared" ref="K144" si="1">IF(L158="","",IF(L158&gt;=0.95,"5 stars",IF(L158&gt;=0.85,"4 stars",IF(L158&gt;=0.75,"3 stars",IF(L158&gt;=0.65,"2 stars",IF(L158&gt;=0.55,"1 star",IF(L158&gt;=0,"0 stars")))))))</f>
        <v/>
      </c>
      <c r="L144" s="656"/>
      <c r="M144" s="656" t="str">
        <f t="shared" ref="M144" si="2">IF(N158="","",IF(N158&gt;=0.95,"5 stars",IF(N158&gt;=0.85,"4 stars",IF(N158&gt;=0.75,"3 stars",IF(N158&gt;=0.65,"2 stars",IF(N158&gt;=0.55,"1 star",IF(N158&gt;=0,"0 stars")))))))</f>
        <v/>
      </c>
      <c r="N144" s="656"/>
    </row>
    <row r="145" spans="1:14" ht="13.5" customHeight="1">
      <c r="A145" s="652" t="s">
        <v>121</v>
      </c>
      <c r="B145" s="652"/>
      <c r="C145" s="652"/>
      <c r="D145" s="652"/>
      <c r="E145" s="652"/>
      <c r="F145" s="652"/>
      <c r="G145" s="118" t="s">
        <v>43</v>
      </c>
      <c r="H145" s="118" t="s">
        <v>122</v>
      </c>
      <c r="I145" s="118" t="s">
        <v>43</v>
      </c>
      <c r="J145" s="118" t="s">
        <v>122</v>
      </c>
      <c r="K145" s="118" t="s">
        <v>43</v>
      </c>
      <c r="L145" s="118" t="s">
        <v>122</v>
      </c>
      <c r="M145" s="118" t="s">
        <v>43</v>
      </c>
      <c r="N145" s="118" t="s">
        <v>122</v>
      </c>
    </row>
    <row r="146" spans="1:14" ht="13.5" customHeight="1">
      <c r="A146" s="644" t="s">
        <v>123</v>
      </c>
      <c r="B146" s="644"/>
      <c r="C146" s="644"/>
      <c r="D146" s="644"/>
      <c r="E146" s="644"/>
      <c r="F146" s="644"/>
      <c r="G146" s="37"/>
      <c r="H146" s="38"/>
      <c r="I146" s="37"/>
      <c r="J146" s="38"/>
      <c r="K146" s="37"/>
      <c r="L146" s="38"/>
      <c r="M146" s="37"/>
      <c r="N146" s="38"/>
    </row>
    <row r="147" spans="1:14" ht="13.5" customHeight="1">
      <c r="A147" s="644" t="s">
        <v>124</v>
      </c>
      <c r="B147" s="644"/>
      <c r="C147" s="644"/>
      <c r="D147" s="644"/>
      <c r="E147" s="644"/>
      <c r="F147" s="644"/>
      <c r="G147" s="37"/>
      <c r="H147" s="38"/>
      <c r="I147" s="37"/>
      <c r="J147" s="38"/>
      <c r="K147" s="37"/>
      <c r="L147" s="38"/>
      <c r="M147" s="37"/>
      <c r="N147" s="38"/>
    </row>
    <row r="148" spans="1:14" ht="13.5" customHeight="1">
      <c r="A148" s="644" t="s">
        <v>125</v>
      </c>
      <c r="B148" s="644"/>
      <c r="C148" s="644"/>
      <c r="D148" s="644"/>
      <c r="E148" s="644"/>
      <c r="F148" s="644"/>
      <c r="G148" s="37"/>
      <c r="H148" s="38"/>
      <c r="I148" s="37"/>
      <c r="J148" s="38"/>
      <c r="K148" s="37"/>
      <c r="L148" s="38"/>
      <c r="M148" s="37"/>
      <c r="N148" s="38"/>
    </row>
    <row r="149" spans="1:14" ht="13.5" customHeight="1">
      <c r="A149" s="644" t="s">
        <v>126</v>
      </c>
      <c r="B149" s="644"/>
      <c r="C149" s="644"/>
      <c r="D149" s="644"/>
      <c r="E149" s="644"/>
      <c r="F149" s="644"/>
      <c r="G149" s="37"/>
      <c r="H149" s="38"/>
      <c r="I149" s="37"/>
      <c r="J149" s="38"/>
      <c r="K149" s="37"/>
      <c r="L149" s="38"/>
      <c r="M149" s="37"/>
      <c r="N149" s="38"/>
    </row>
    <row r="150" spans="1:14" ht="13.5" customHeight="1">
      <c r="A150" s="644" t="s">
        <v>127</v>
      </c>
      <c r="B150" s="644"/>
      <c r="C150" s="644"/>
      <c r="D150" s="644"/>
      <c r="E150" s="644"/>
      <c r="F150" s="644"/>
      <c r="G150" s="37"/>
      <c r="H150" s="38"/>
      <c r="I150" s="37"/>
      <c r="J150" s="38"/>
      <c r="K150" s="37"/>
      <c r="L150" s="38"/>
      <c r="M150" s="37"/>
      <c r="N150" s="38"/>
    </row>
    <row r="151" spans="1:14" ht="13.5" customHeight="1">
      <c r="A151" s="644" t="s">
        <v>128</v>
      </c>
      <c r="B151" s="644"/>
      <c r="C151" s="644"/>
      <c r="D151" s="644"/>
      <c r="E151" s="644"/>
      <c r="F151" s="644"/>
      <c r="G151" s="37"/>
      <c r="H151" s="38"/>
      <c r="I151" s="37"/>
      <c r="J151" s="38"/>
      <c r="K151" s="37"/>
      <c r="L151" s="38"/>
      <c r="M151" s="37"/>
      <c r="N151" s="38"/>
    </row>
    <row r="152" spans="1:14" ht="13.5" customHeight="1">
      <c r="A152" s="644" t="s">
        <v>129</v>
      </c>
      <c r="B152" s="644"/>
      <c r="C152" s="644"/>
      <c r="D152" s="644"/>
      <c r="E152" s="644"/>
      <c r="F152" s="644"/>
      <c r="G152" s="37"/>
      <c r="H152" s="38"/>
      <c r="I152" s="37"/>
      <c r="J152" s="38"/>
      <c r="K152" s="37"/>
      <c r="L152" s="38"/>
      <c r="M152" s="37"/>
      <c r="N152" s="38"/>
    </row>
    <row r="153" spans="1:14" ht="13.5" customHeight="1">
      <c r="A153" s="644" t="s">
        <v>130</v>
      </c>
      <c r="B153" s="644"/>
      <c r="C153" s="644"/>
      <c r="D153" s="644"/>
      <c r="E153" s="644"/>
      <c r="F153" s="644"/>
      <c r="G153" s="37"/>
      <c r="H153" s="38"/>
      <c r="I153" s="37"/>
      <c r="J153" s="38"/>
      <c r="K153" s="37"/>
      <c r="L153" s="38"/>
      <c r="M153" s="37"/>
      <c r="N153" s="38"/>
    </row>
    <row r="154" spans="1:14" ht="13.5" customHeight="1">
      <c r="A154" s="644" t="s">
        <v>131</v>
      </c>
      <c r="B154" s="644"/>
      <c r="C154" s="644"/>
      <c r="D154" s="644"/>
      <c r="E154" s="644"/>
      <c r="F154" s="644"/>
      <c r="G154" s="37"/>
      <c r="H154" s="38"/>
      <c r="I154" s="37"/>
      <c r="J154" s="38"/>
      <c r="K154" s="37"/>
      <c r="L154" s="38"/>
      <c r="M154" s="37"/>
      <c r="N154" s="38"/>
    </row>
    <row r="155" spans="1:14" ht="13.5" customHeight="1">
      <c r="A155" s="644" t="s">
        <v>132</v>
      </c>
      <c r="B155" s="644"/>
      <c r="C155" s="644"/>
      <c r="D155" s="644"/>
      <c r="E155" s="644"/>
      <c r="F155" s="644"/>
      <c r="G155" s="37"/>
      <c r="H155" s="38"/>
      <c r="I155" s="37"/>
      <c r="J155" s="38"/>
      <c r="K155" s="37"/>
      <c r="L155" s="38"/>
      <c r="M155" s="37"/>
      <c r="N155" s="38"/>
    </row>
    <row r="156" spans="1:14" ht="13.5" customHeight="1">
      <c r="A156" s="644" t="s">
        <v>133</v>
      </c>
      <c r="B156" s="644"/>
      <c r="C156" s="644"/>
      <c r="D156" s="644"/>
      <c r="E156" s="644"/>
      <c r="F156" s="644"/>
      <c r="G156" s="37"/>
      <c r="H156" s="38"/>
      <c r="I156" s="37"/>
      <c r="J156" s="38"/>
      <c r="K156" s="37"/>
      <c r="L156" s="38"/>
      <c r="M156" s="37"/>
      <c r="N156" s="38"/>
    </row>
    <row r="157" spans="1:14" ht="13.5" customHeight="1" thickBot="1">
      <c r="A157" s="645" t="s">
        <v>134</v>
      </c>
      <c r="B157" s="645"/>
      <c r="C157" s="645"/>
      <c r="D157" s="645"/>
      <c r="E157" s="645"/>
      <c r="F157" s="645"/>
      <c r="G157" s="37"/>
      <c r="H157" s="38"/>
      <c r="I157" s="37"/>
      <c r="J157" s="38"/>
      <c r="K157" s="37"/>
      <c r="L157" s="38"/>
      <c r="M157" s="37"/>
      <c r="N157" s="38"/>
    </row>
    <row r="158" spans="1:14" ht="13.5" customHeight="1" thickBot="1">
      <c r="A158" s="642" t="s">
        <v>137</v>
      </c>
      <c r="B158" s="643"/>
      <c r="C158" s="643"/>
      <c r="D158" s="643"/>
      <c r="E158" s="643"/>
      <c r="F158" s="643"/>
      <c r="G158" s="39"/>
      <c r="H158" s="40"/>
      <c r="I158" s="39"/>
      <c r="J158" s="40"/>
      <c r="K158" s="39"/>
      <c r="L158" s="40"/>
      <c r="M158" s="39"/>
      <c r="N158" s="40"/>
    </row>
  </sheetData>
  <sheetProtection algorithmName="SHA-512" hashValue="NrWTbLToM7CiDVPlHIFnVH6onPBcArItWRVXKs4nNEpKnzCNmOeWT9/3Z1XZ6hjKKYLQHW2V/VSjsYACr3d0pg==" saltValue="rlK8k70UhBC3qH/zgGGS8A==" spinCount="100000" sheet="1" objects="1" scenarios="1"/>
  <mergeCells count="168">
    <mergeCell ref="A137:F137"/>
    <mergeCell ref="A138:F138"/>
    <mergeCell ref="A139:F139"/>
    <mergeCell ref="A140:F140"/>
    <mergeCell ref="A132:F132"/>
    <mergeCell ref="A133:F133"/>
    <mergeCell ref="A134:F134"/>
    <mergeCell ref="A135:F135"/>
    <mergeCell ref="A136:F136"/>
    <mergeCell ref="A127:N127"/>
    <mergeCell ref="A128:F128"/>
    <mergeCell ref="A129:F129"/>
    <mergeCell ref="A130:F130"/>
    <mergeCell ref="A131:F131"/>
    <mergeCell ref="A121:F121"/>
    <mergeCell ref="A122:F122"/>
    <mergeCell ref="A123:F123"/>
    <mergeCell ref="A124:F124"/>
    <mergeCell ref="A125:F125"/>
    <mergeCell ref="A116:F116"/>
    <mergeCell ref="A117:F117"/>
    <mergeCell ref="A118:F118"/>
    <mergeCell ref="A119:F119"/>
    <mergeCell ref="A120:F120"/>
    <mergeCell ref="A110:F110"/>
    <mergeCell ref="A112:N112"/>
    <mergeCell ref="A113:F113"/>
    <mergeCell ref="A114:F114"/>
    <mergeCell ref="A115:F115"/>
    <mergeCell ref="A105:F105"/>
    <mergeCell ref="A106:F106"/>
    <mergeCell ref="A107:F107"/>
    <mergeCell ref="A108:F108"/>
    <mergeCell ref="A109:F109"/>
    <mergeCell ref="A100:F100"/>
    <mergeCell ref="A101:F101"/>
    <mergeCell ref="A102:F102"/>
    <mergeCell ref="A103:F103"/>
    <mergeCell ref="A104:F104"/>
    <mergeCell ref="A94:F94"/>
    <mergeCell ref="A95:F95"/>
    <mergeCell ref="A97:N97"/>
    <mergeCell ref="A98:F98"/>
    <mergeCell ref="A99:F99"/>
    <mergeCell ref="A89:F89"/>
    <mergeCell ref="A90:F90"/>
    <mergeCell ref="A91:F91"/>
    <mergeCell ref="A92:F92"/>
    <mergeCell ref="A93:F93"/>
    <mergeCell ref="A84:F84"/>
    <mergeCell ref="A85:F85"/>
    <mergeCell ref="A86:F86"/>
    <mergeCell ref="A87:F87"/>
    <mergeCell ref="A88:F88"/>
    <mergeCell ref="A78:F78"/>
    <mergeCell ref="A79:F79"/>
    <mergeCell ref="A80:F80"/>
    <mergeCell ref="A82:N82"/>
    <mergeCell ref="A83:F83"/>
    <mergeCell ref="A73:F73"/>
    <mergeCell ref="A74:F74"/>
    <mergeCell ref="A75:F75"/>
    <mergeCell ref="A76:F76"/>
    <mergeCell ref="A77:F77"/>
    <mergeCell ref="A68:F68"/>
    <mergeCell ref="A69:F69"/>
    <mergeCell ref="A70:F70"/>
    <mergeCell ref="A71:F71"/>
    <mergeCell ref="A72:F72"/>
    <mergeCell ref="A62:F62"/>
    <mergeCell ref="A63:F63"/>
    <mergeCell ref="A64:F64"/>
    <mergeCell ref="A65:F65"/>
    <mergeCell ref="A67:N67"/>
    <mergeCell ref="A57:F57"/>
    <mergeCell ref="A58:F58"/>
    <mergeCell ref="A59:F59"/>
    <mergeCell ref="A60:F60"/>
    <mergeCell ref="A61:F61"/>
    <mergeCell ref="A52:N52"/>
    <mergeCell ref="A53:F53"/>
    <mergeCell ref="A54:F54"/>
    <mergeCell ref="A55:F55"/>
    <mergeCell ref="A56:F56"/>
    <mergeCell ref="A1:N1"/>
    <mergeCell ref="A152:F152"/>
    <mergeCell ref="A153:F153"/>
    <mergeCell ref="A154:F154"/>
    <mergeCell ref="A14:F14"/>
    <mergeCell ref="A15:F15"/>
    <mergeCell ref="A16:F16"/>
    <mergeCell ref="A17:F17"/>
    <mergeCell ref="A20:F20"/>
    <mergeCell ref="A22:N22"/>
    <mergeCell ref="A23:F23"/>
    <mergeCell ref="A24:F24"/>
    <mergeCell ref="A38:F38"/>
    <mergeCell ref="A26:F26"/>
    <mergeCell ref="A27:F27"/>
    <mergeCell ref="A28:F28"/>
    <mergeCell ref="A29:F29"/>
    <mergeCell ref="A30:F30"/>
    <mergeCell ref="A31:F31"/>
    <mergeCell ref="A155:F155"/>
    <mergeCell ref="A146:F146"/>
    <mergeCell ref="A147:F147"/>
    <mergeCell ref="A148:F148"/>
    <mergeCell ref="A149:F149"/>
    <mergeCell ref="A150:F150"/>
    <mergeCell ref="A151:F151"/>
    <mergeCell ref="A144:F144"/>
    <mergeCell ref="A2:N2"/>
    <mergeCell ref="K144:L144"/>
    <mergeCell ref="M144:N144"/>
    <mergeCell ref="I5:J5"/>
    <mergeCell ref="K5:L5"/>
    <mergeCell ref="A7:N7"/>
    <mergeCell ref="A8:F8"/>
    <mergeCell ref="I144:J144"/>
    <mergeCell ref="A9:F9"/>
    <mergeCell ref="A10:F10"/>
    <mergeCell ref="A11:F11"/>
    <mergeCell ref="A18:F18"/>
    <mergeCell ref="A19:F19"/>
    <mergeCell ref="A12:F12"/>
    <mergeCell ref="A25:F25"/>
    <mergeCell ref="A13:F13"/>
    <mergeCell ref="A158:F158"/>
    <mergeCell ref="A156:F156"/>
    <mergeCell ref="A157:F157"/>
    <mergeCell ref="M4:N4"/>
    <mergeCell ref="M5:N5"/>
    <mergeCell ref="A4:F4"/>
    <mergeCell ref="G4:H4"/>
    <mergeCell ref="I4:J4"/>
    <mergeCell ref="K4:L4"/>
    <mergeCell ref="A5:F5"/>
    <mergeCell ref="G5:H5"/>
    <mergeCell ref="A6:F6"/>
    <mergeCell ref="A145:F145"/>
    <mergeCell ref="M142:N142"/>
    <mergeCell ref="A143:F143"/>
    <mergeCell ref="G143:H143"/>
    <mergeCell ref="I143:J143"/>
    <mergeCell ref="K143:L143"/>
    <mergeCell ref="M143:N143"/>
    <mergeCell ref="A142:F142"/>
    <mergeCell ref="G142:H142"/>
    <mergeCell ref="I142:J142"/>
    <mergeCell ref="K142:L142"/>
    <mergeCell ref="G144:H144"/>
    <mergeCell ref="A32:F32"/>
    <mergeCell ref="A34:F34"/>
    <mergeCell ref="A35:F35"/>
    <mergeCell ref="A37:N37"/>
    <mergeCell ref="A33:F33"/>
    <mergeCell ref="A50:F50"/>
    <mergeCell ref="A39:F39"/>
    <mergeCell ref="A40:F40"/>
    <mergeCell ref="A41:F41"/>
    <mergeCell ref="A42:F42"/>
    <mergeCell ref="A43:F43"/>
    <mergeCell ref="A44:F44"/>
    <mergeCell ref="A45:F45"/>
    <mergeCell ref="A46:F46"/>
    <mergeCell ref="A47:F47"/>
    <mergeCell ref="A48:F48"/>
    <mergeCell ref="A49:F49"/>
  </mergeCells>
  <conditionalFormatting sqref="G20:N20">
    <cfRule type="expression" dxfId="166" priority="56" stopIfTrue="1">
      <formula>"IF($E3&lt;25)"</formula>
    </cfRule>
  </conditionalFormatting>
  <conditionalFormatting sqref="G8:N19">
    <cfRule type="expression" dxfId="165" priority="55" stopIfTrue="1">
      <formula>"IF($E3&lt;25)"</formula>
    </cfRule>
  </conditionalFormatting>
  <conditionalFormatting sqref="G146:N157">
    <cfRule type="expression" dxfId="164" priority="28" stopIfTrue="1">
      <formula>"IF($E3&lt;25)"</formula>
    </cfRule>
  </conditionalFormatting>
  <conditionalFormatting sqref="G23:N34">
    <cfRule type="expression" dxfId="163" priority="16" stopIfTrue="1">
      <formula>"IF($E3&lt;25)"</formula>
    </cfRule>
  </conditionalFormatting>
  <conditionalFormatting sqref="G38:N49">
    <cfRule type="expression" dxfId="162" priority="15" stopIfTrue="1">
      <formula>"IF($E3&lt;25)"</formula>
    </cfRule>
  </conditionalFormatting>
  <conditionalFormatting sqref="G35:N35">
    <cfRule type="expression" dxfId="161" priority="14" stopIfTrue="1">
      <formula>"IF($E3&lt;25)"</formula>
    </cfRule>
  </conditionalFormatting>
  <conditionalFormatting sqref="G50:N50">
    <cfRule type="expression" dxfId="160" priority="13" stopIfTrue="1">
      <formula>"IF($E3&lt;25)"</formula>
    </cfRule>
  </conditionalFormatting>
  <conditionalFormatting sqref="G65:N65">
    <cfRule type="expression" dxfId="159" priority="12" stopIfTrue="1">
      <formula>"IF($E3&lt;25)"</formula>
    </cfRule>
  </conditionalFormatting>
  <conditionalFormatting sqref="G53:N64">
    <cfRule type="expression" dxfId="158" priority="11" stopIfTrue="1">
      <formula>"IF($E3&lt;25)"</formula>
    </cfRule>
  </conditionalFormatting>
  <conditionalFormatting sqref="G80:N80">
    <cfRule type="expression" dxfId="157" priority="10" stopIfTrue="1">
      <formula>"IF($E3&lt;25)"</formula>
    </cfRule>
  </conditionalFormatting>
  <conditionalFormatting sqref="G68:N79">
    <cfRule type="expression" dxfId="156" priority="9" stopIfTrue="1">
      <formula>"IF($E3&lt;25)"</formula>
    </cfRule>
  </conditionalFormatting>
  <conditionalFormatting sqref="G95:N95">
    <cfRule type="expression" dxfId="155" priority="8" stopIfTrue="1">
      <formula>"IF($E3&lt;25)"</formula>
    </cfRule>
  </conditionalFormatting>
  <conditionalFormatting sqref="G83:N94">
    <cfRule type="expression" dxfId="154" priority="7" stopIfTrue="1">
      <formula>"IF($E3&lt;25)"</formula>
    </cfRule>
  </conditionalFormatting>
  <conditionalFormatting sqref="G110:N110">
    <cfRule type="expression" dxfId="153" priority="6" stopIfTrue="1">
      <formula>"IF($E3&lt;25)"</formula>
    </cfRule>
  </conditionalFormatting>
  <conditionalFormatting sqref="G98:N109">
    <cfRule type="expression" dxfId="152" priority="5" stopIfTrue="1">
      <formula>"IF($E3&lt;25)"</formula>
    </cfRule>
  </conditionalFormatting>
  <conditionalFormatting sqref="G125:N125">
    <cfRule type="expression" dxfId="151" priority="4" stopIfTrue="1">
      <formula>"IF($E3&lt;25)"</formula>
    </cfRule>
  </conditionalFormatting>
  <conditionalFormatting sqref="G113:N124">
    <cfRule type="expression" dxfId="150" priority="3" stopIfTrue="1">
      <formula>"IF($E3&lt;25)"</formula>
    </cfRule>
  </conditionalFormatting>
  <conditionalFormatting sqref="G140:N140">
    <cfRule type="expression" dxfId="149" priority="2" stopIfTrue="1">
      <formula>"IF($E3&lt;25)"</formula>
    </cfRule>
  </conditionalFormatting>
  <conditionalFormatting sqref="G128:N139">
    <cfRule type="expression" dxfId="148" priority="1" stopIfTrue="1">
      <formula>"IF($E3&lt;25)"</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AH491"/>
  <sheetViews>
    <sheetView showGridLines="0" zoomScaleNormal="100" workbookViewId="0">
      <pane ySplit="2" topLeftCell="A298" activePane="bottomLeft" state="frozen"/>
      <selection pane="bottomLeft" activeCell="A2" sqref="A2:Q2"/>
    </sheetView>
  </sheetViews>
  <sheetFormatPr baseColWidth="10" defaultColWidth="9" defaultRowHeight="14"/>
  <cols>
    <col min="1" max="1" width="2.5" style="67" customWidth="1"/>
    <col min="2" max="5" width="9" style="67" customWidth="1"/>
    <col min="6" max="6" width="9" style="120" customWidth="1"/>
    <col min="7" max="9" width="9" style="67" customWidth="1"/>
    <col min="10" max="10" width="11.33203125" style="67" customWidth="1"/>
    <col min="11" max="11" width="9" style="67" customWidth="1"/>
    <col min="12" max="12" width="11.33203125" style="67" customWidth="1"/>
    <col min="13" max="17" width="9" style="67" customWidth="1"/>
    <col min="18" max="27" width="9" style="67"/>
    <col min="28" max="28" width="11.6640625" style="67" customWidth="1"/>
    <col min="29" max="16384" width="9" style="67"/>
  </cols>
  <sheetData>
    <row r="1" spans="1:25" ht="129" customHeight="1">
      <c r="A1" s="657" t="s">
        <v>1730</v>
      </c>
      <c r="B1" s="657"/>
      <c r="C1" s="657"/>
      <c r="D1" s="657"/>
      <c r="E1" s="657"/>
      <c r="F1" s="657"/>
      <c r="G1" s="657"/>
      <c r="H1" s="657"/>
      <c r="I1" s="657"/>
      <c r="J1" s="657"/>
      <c r="K1" s="657"/>
      <c r="L1" s="657"/>
      <c r="M1" s="657"/>
      <c r="N1" s="657"/>
      <c r="O1" s="657"/>
      <c r="P1" s="657"/>
      <c r="Q1" s="657"/>
      <c r="R1" s="309"/>
      <c r="S1" s="309"/>
      <c r="T1" s="309"/>
      <c r="U1" s="309"/>
      <c r="V1" s="309"/>
      <c r="W1" s="309"/>
      <c r="X1" s="309"/>
      <c r="Y1" s="309"/>
    </row>
    <row r="2" spans="1:25" ht="33.75" customHeight="1">
      <c r="A2" s="320" t="s">
        <v>1108</v>
      </c>
      <c r="B2" s="320"/>
      <c r="C2" s="320"/>
      <c r="D2" s="320"/>
      <c r="E2" s="320"/>
      <c r="F2" s="320"/>
      <c r="G2" s="320"/>
      <c r="H2" s="320"/>
      <c r="I2" s="320"/>
      <c r="J2" s="320"/>
      <c r="K2" s="320"/>
      <c r="L2" s="320"/>
      <c r="M2" s="320"/>
      <c r="N2" s="320"/>
      <c r="O2" s="320"/>
      <c r="P2" s="320"/>
      <c r="Q2" s="320"/>
    </row>
    <row r="3" spans="1:25" ht="13.5" customHeight="1">
      <c r="A3" s="119"/>
      <c r="B3" s="119"/>
      <c r="C3" s="119"/>
      <c r="D3" s="119"/>
      <c r="E3" s="119"/>
      <c r="F3" s="119"/>
      <c r="G3" s="119"/>
      <c r="H3" s="119"/>
      <c r="I3" s="119"/>
      <c r="J3" s="119"/>
      <c r="K3" s="119"/>
      <c r="L3" s="119"/>
      <c r="M3" s="119"/>
      <c r="N3" s="119"/>
      <c r="O3" s="119"/>
      <c r="P3" s="119"/>
      <c r="Q3" s="119"/>
    </row>
    <row r="4" spans="1:25" s="113" customFormat="1" ht="14" customHeight="1">
      <c r="A4" s="396" t="s">
        <v>138</v>
      </c>
      <c r="B4" s="397"/>
      <c r="C4" s="397"/>
      <c r="D4" s="397"/>
      <c r="E4" s="397"/>
      <c r="F4" s="397"/>
      <c r="G4" s="397"/>
      <c r="H4" s="397"/>
      <c r="I4" s="397"/>
      <c r="J4" s="397"/>
      <c r="K4" s="397"/>
      <c r="L4" s="397"/>
      <c r="M4" s="397"/>
      <c r="N4" s="397"/>
      <c r="O4" s="397"/>
      <c r="P4" s="397"/>
      <c r="Q4" s="398"/>
    </row>
    <row r="5" spans="1:25" s="113" customFormat="1" ht="14" customHeight="1">
      <c r="A5" s="697" t="s">
        <v>139</v>
      </c>
      <c r="B5" s="697"/>
      <c r="C5" s="697"/>
      <c r="D5" s="697"/>
      <c r="E5" s="697"/>
      <c r="F5" s="697"/>
      <c r="G5" s="698" t="str">
        <f>IF('General TB Module'!$N$7&lt;&gt;"",'General TB Module'!$N$7,IF('General TB Module'!$N$7,"",""))</f>
        <v/>
      </c>
      <c r="H5" s="698"/>
      <c r="I5" s="698"/>
      <c r="J5" s="698"/>
      <c r="K5" s="698"/>
      <c r="L5" s="698"/>
      <c r="M5" s="698"/>
      <c r="N5" s="698"/>
      <c r="O5" s="698"/>
      <c r="P5" s="698"/>
      <c r="Q5" s="698"/>
    </row>
    <row r="6" spans="1:25" s="113" customFormat="1" ht="14" customHeight="1">
      <c r="A6" s="690" t="s">
        <v>141</v>
      </c>
      <c r="B6" s="690"/>
      <c r="C6" s="690"/>
      <c r="D6" s="690"/>
      <c r="E6" s="690"/>
      <c r="F6" s="690"/>
      <c r="G6" s="687" t="str">
        <f>IF('General TB Module'!$N$12&lt;&gt;"",'General TB Module'!$N$12,IF('General TB Module'!$N$12,"",""))</f>
        <v/>
      </c>
      <c r="H6" s="687"/>
      <c r="I6" s="687"/>
      <c r="J6" s="687"/>
      <c r="K6" s="687"/>
      <c r="L6" s="687"/>
      <c r="M6" s="687"/>
      <c r="N6" s="687"/>
      <c r="O6" s="687"/>
      <c r="P6" s="687"/>
      <c r="Q6" s="687"/>
    </row>
    <row r="7" spans="1:25" s="113" customFormat="1" ht="14" customHeight="1">
      <c r="A7" s="690" t="s">
        <v>142</v>
      </c>
      <c r="B7" s="690"/>
      <c r="C7" s="690"/>
      <c r="D7" s="690"/>
      <c r="E7" s="690"/>
      <c r="F7" s="690"/>
      <c r="G7" s="687" t="str">
        <f>IF('General TB Module'!$N$18&lt;&gt;"",'General TB Module'!$N$18,IF('General TB Module'!$N$18,"",""))</f>
        <v/>
      </c>
      <c r="H7" s="687"/>
      <c r="I7" s="687"/>
      <c r="J7" s="687"/>
      <c r="K7" s="687"/>
      <c r="L7" s="687"/>
      <c r="M7" s="687"/>
      <c r="N7" s="687"/>
      <c r="O7" s="687"/>
      <c r="P7" s="687"/>
      <c r="Q7" s="687"/>
    </row>
    <row r="8" spans="1:25" s="113" customFormat="1" ht="14" customHeight="1">
      <c r="A8" s="690" t="s">
        <v>144</v>
      </c>
      <c r="B8" s="690"/>
      <c r="C8" s="690"/>
      <c r="D8" s="690"/>
      <c r="E8" s="690"/>
      <c r="F8" s="690"/>
      <c r="G8" s="687" t="str">
        <f>IF('General TB Module'!$N$17&lt;&gt;"",'General TB Module'!$N$17,IF('General TB Module'!$N$17,"",""))</f>
        <v/>
      </c>
      <c r="H8" s="687"/>
      <c r="I8" s="687"/>
      <c r="J8" s="687"/>
      <c r="K8" s="687"/>
      <c r="L8" s="687"/>
      <c r="M8" s="687"/>
      <c r="N8" s="687"/>
      <c r="O8" s="687"/>
      <c r="P8" s="687"/>
      <c r="Q8" s="687"/>
    </row>
    <row r="9" spans="1:25" s="113" customFormat="1" ht="14" customHeight="1">
      <c r="A9" s="690" t="s">
        <v>145</v>
      </c>
      <c r="B9" s="690"/>
      <c r="C9" s="690"/>
      <c r="D9" s="690"/>
      <c r="E9" s="690"/>
      <c r="F9" s="690"/>
      <c r="G9" s="687" t="str">
        <f>IF('General TB Module'!$N$9="Choose from drop-down menu --&gt;","",IF('General TB Module'!$N$9&lt;&gt;"",'General TB Module'!$N$9,IF('General TB Module'!$N$9,"","")))</f>
        <v/>
      </c>
      <c r="H9" s="687"/>
      <c r="I9" s="687"/>
      <c r="J9" s="687"/>
      <c r="K9" s="687"/>
      <c r="L9" s="687"/>
      <c r="M9" s="687"/>
      <c r="N9" s="687"/>
      <c r="O9" s="687"/>
      <c r="P9" s="687"/>
      <c r="Q9" s="687"/>
    </row>
    <row r="10" spans="1:25" s="113" customFormat="1" ht="14" customHeight="1">
      <c r="A10" s="690" t="s">
        <v>146</v>
      </c>
      <c r="B10" s="690"/>
      <c r="C10" s="690"/>
      <c r="D10" s="690"/>
      <c r="E10" s="690"/>
      <c r="F10" s="690"/>
      <c r="G10" s="687" t="str">
        <f>IF('General TB Module'!$N$8="Choose from drop-down menu --&gt;","",IF('General TB Module'!$N$8&lt;&gt;"",'General TB Module'!$N$8,IF('General TB Module'!$N$8,"","")))</f>
        <v/>
      </c>
      <c r="H10" s="687"/>
      <c r="I10" s="687"/>
      <c r="J10" s="687"/>
      <c r="K10" s="687"/>
      <c r="L10" s="687"/>
      <c r="M10" s="687"/>
      <c r="N10" s="687"/>
      <c r="O10" s="687"/>
      <c r="P10" s="687"/>
      <c r="Q10" s="687"/>
    </row>
    <row r="11" spans="1:25" s="113" customFormat="1" ht="14" customHeight="1">
      <c r="A11" s="690" t="s">
        <v>928</v>
      </c>
      <c r="B11" s="690"/>
      <c r="C11" s="690"/>
      <c r="D11" s="690"/>
      <c r="E11" s="690"/>
      <c r="F11" s="690"/>
      <c r="G11" s="687" t="str">
        <f>IF('General TB Module'!$N$14&lt;&gt;"",'General TB Module'!$N$14,IF('General TB Module'!$N$14,"",""))</f>
        <v/>
      </c>
      <c r="H11" s="687"/>
      <c r="I11" s="687"/>
      <c r="J11" s="687"/>
      <c r="K11" s="687"/>
      <c r="L11" s="687"/>
      <c r="M11" s="687"/>
      <c r="N11" s="687"/>
      <c r="O11" s="687"/>
      <c r="P11" s="687"/>
      <c r="Q11" s="687"/>
    </row>
    <row r="12" spans="1:25" s="113" customFormat="1" ht="14" customHeight="1">
      <c r="A12" s="67"/>
      <c r="B12" s="85"/>
      <c r="C12" s="85"/>
      <c r="D12" s="85"/>
      <c r="E12" s="67"/>
      <c r="F12" s="120"/>
      <c r="G12" s="117"/>
      <c r="H12" s="117"/>
      <c r="I12" s="117"/>
      <c r="J12" s="117"/>
      <c r="K12" s="117"/>
      <c r="L12" s="117"/>
      <c r="M12" s="117"/>
      <c r="N12" s="117"/>
      <c r="O12" s="117"/>
      <c r="P12" s="117"/>
      <c r="Q12" s="117"/>
    </row>
    <row r="13" spans="1:25" s="113" customFormat="1" ht="14" customHeight="1">
      <c r="A13" s="688" t="s">
        <v>149</v>
      </c>
      <c r="B13" s="689"/>
      <c r="C13" s="689"/>
      <c r="D13" s="689"/>
      <c r="E13" s="689"/>
      <c r="F13" s="689"/>
      <c r="G13" s="689"/>
      <c r="H13" s="689"/>
      <c r="I13" s="689"/>
      <c r="J13" s="689"/>
      <c r="K13" s="689"/>
      <c r="L13" s="689"/>
      <c r="M13" s="689"/>
      <c r="N13" s="689"/>
      <c r="O13" s="689"/>
      <c r="P13" s="689"/>
      <c r="Q13" s="689"/>
    </row>
    <row r="14" spans="1:25" s="113" customFormat="1" ht="14" customHeight="1">
      <c r="A14" s="690" t="s">
        <v>150</v>
      </c>
      <c r="B14" s="690"/>
      <c r="C14" s="690"/>
      <c r="D14" s="690"/>
      <c r="E14" s="690"/>
      <c r="F14" s="690"/>
      <c r="G14" s="691"/>
      <c r="H14" s="691"/>
      <c r="I14" s="691"/>
      <c r="J14" s="691"/>
      <c r="K14" s="691"/>
      <c r="L14" s="691"/>
      <c r="M14" s="691"/>
      <c r="N14" s="691"/>
      <c r="O14" s="691"/>
      <c r="P14" s="691"/>
      <c r="Q14" s="691"/>
    </row>
    <row r="15" spans="1:25" s="113" customFormat="1" ht="14" customHeight="1">
      <c r="A15" s="690" t="s">
        <v>151</v>
      </c>
      <c r="B15" s="690"/>
      <c r="C15" s="690"/>
      <c r="D15" s="690"/>
      <c r="E15" s="690"/>
      <c r="F15" s="690"/>
      <c r="G15" s="696"/>
      <c r="H15" s="691"/>
      <c r="I15" s="691"/>
      <c r="J15" s="691"/>
      <c r="K15" s="691"/>
      <c r="L15" s="691"/>
      <c r="M15" s="691"/>
      <c r="N15" s="691"/>
      <c r="O15" s="691"/>
      <c r="P15" s="691"/>
      <c r="Q15" s="691"/>
    </row>
    <row r="16" spans="1:25" s="113" customFormat="1" ht="14" customHeight="1">
      <c r="A16" s="117"/>
      <c r="B16" s="117"/>
      <c r="C16" s="117"/>
      <c r="D16" s="117"/>
      <c r="E16" s="117"/>
      <c r="F16" s="117"/>
      <c r="G16" s="117"/>
      <c r="H16" s="117"/>
      <c r="I16" s="117"/>
      <c r="J16" s="117"/>
      <c r="K16" s="117"/>
    </row>
    <row r="17" spans="1:34" ht="12.75" customHeight="1">
      <c r="A17" s="396" t="s">
        <v>1109</v>
      </c>
      <c r="B17" s="397"/>
      <c r="C17" s="397"/>
      <c r="D17" s="397"/>
      <c r="E17" s="397"/>
      <c r="F17" s="397"/>
      <c r="G17" s="397"/>
      <c r="H17" s="397"/>
      <c r="I17" s="397"/>
      <c r="J17" s="397"/>
      <c r="K17" s="398"/>
    </row>
    <row r="18" spans="1:34" s="121" customFormat="1" ht="13" customHeight="1">
      <c r="A18" s="706"/>
      <c r="B18" s="706"/>
      <c r="C18" s="706"/>
      <c r="D18" s="705" t="s">
        <v>1564</v>
      </c>
      <c r="E18" s="706"/>
      <c r="F18" s="706"/>
      <c r="G18" s="706"/>
      <c r="H18" s="707" t="s">
        <v>1565</v>
      </c>
      <c r="I18" s="707"/>
      <c r="J18" s="707"/>
      <c r="K18" s="707"/>
    </row>
    <row r="19" spans="1:34" ht="12.75" customHeight="1">
      <c r="A19" s="708"/>
      <c r="B19" s="708"/>
      <c r="C19" s="708"/>
      <c r="D19" s="703" t="s">
        <v>153</v>
      </c>
      <c r="E19" s="703"/>
      <c r="F19" s="703" t="s">
        <v>943</v>
      </c>
      <c r="G19" s="685"/>
      <c r="H19" s="703" t="s">
        <v>153</v>
      </c>
      <c r="I19" s="703"/>
      <c r="J19" s="703" t="s">
        <v>943</v>
      </c>
      <c r="K19" s="703"/>
    </row>
    <row r="20" spans="1:34" ht="12.75" customHeight="1">
      <c r="A20" s="701" t="s">
        <v>948</v>
      </c>
      <c r="B20" s="701"/>
      <c r="C20" s="701"/>
      <c r="D20" s="699" t="str">
        <f>IF(J47=0,"",J47)</f>
        <v/>
      </c>
      <c r="E20" s="699"/>
      <c r="F20" s="152" t="str">
        <f>IF(D20="","",IF(D20&gt;=95%,5,IF(D20&gt;=85%,4,IF(D20&gt;=75%,3,IF(D20&gt;=65%,2,IF(D20&gt;=55%,1,IF(D20&gt;=0%,0)))))))</f>
        <v/>
      </c>
      <c r="G20" s="153" t="str">
        <f>IF(F20="","","stars")</f>
        <v/>
      </c>
      <c r="H20" s="699" t="str">
        <f>L47</f>
        <v/>
      </c>
      <c r="I20" s="699"/>
      <c r="J20" s="152" t="str">
        <f>IF(H20="","",IF(H20&gt;=95%,5,IF(H20&gt;=85%,4,IF(H20&gt;=75%,3,IF(H20&gt;=65%,2,IF(H20&gt;=55%,1,IF(H20&gt;=0%,0)))))))</f>
        <v/>
      </c>
      <c r="K20" s="154" t="str">
        <f>IF(J20="","","stars")</f>
        <v/>
      </c>
      <c r="L20" s="77"/>
      <c r="M20" s="77"/>
      <c r="N20" s="77"/>
      <c r="O20" s="77"/>
      <c r="P20" s="77"/>
      <c r="Q20" s="77"/>
      <c r="R20" s="77"/>
      <c r="S20" s="77"/>
      <c r="T20" s="77"/>
      <c r="U20" s="77"/>
      <c r="V20" s="77"/>
      <c r="W20" s="77"/>
      <c r="X20" s="77"/>
      <c r="Y20" s="77"/>
      <c r="Z20" s="77"/>
      <c r="AA20" s="74"/>
      <c r="AB20" s="74"/>
      <c r="AC20" s="74"/>
      <c r="AD20" s="74"/>
      <c r="AE20" s="74"/>
      <c r="AF20" s="74"/>
      <c r="AG20" s="74"/>
      <c r="AH20" s="74"/>
    </row>
    <row r="21" spans="1:34" ht="12.75" customHeight="1">
      <c r="A21" s="701" t="s">
        <v>1560</v>
      </c>
      <c r="B21" s="701"/>
      <c r="C21" s="701"/>
      <c r="D21" s="699" t="str">
        <f>IF(J82=0,"",J82)</f>
        <v/>
      </c>
      <c r="E21" s="699"/>
      <c r="F21" s="152" t="str">
        <f t="shared" ref="F21:F28" si="0">IF(D21="","",IF(D21&gt;=95%,5,IF(D21&gt;=85%,4,IF(D21&gt;=75%,3,IF(D21&gt;=65%,2,IF(D21&gt;=55%,1,IF(D21&gt;=0%,0)))))))</f>
        <v/>
      </c>
      <c r="G21" s="153" t="str">
        <f t="shared" ref="G21:G29" si="1">IF(F21="","","stars")</f>
        <v/>
      </c>
      <c r="H21" s="699" t="str">
        <f>L82</f>
        <v/>
      </c>
      <c r="I21" s="699"/>
      <c r="J21" s="152" t="str">
        <f t="shared" ref="J21:J28" si="2">IF(H21="","",IF(H21&gt;=95%,5,IF(H21&gt;=85%,4,IF(H21&gt;=75%,3,IF(H21&gt;=65%,2,IF(H21&gt;=55%,1,IF(H21&gt;=0%,0)))))))</f>
        <v/>
      </c>
      <c r="K21" s="154" t="str">
        <f t="shared" ref="K21:K29" si="3">IF(J21="","","stars")</f>
        <v/>
      </c>
      <c r="L21" s="77"/>
      <c r="M21" s="77"/>
      <c r="N21" s="77"/>
      <c r="O21" s="77"/>
      <c r="P21" s="77"/>
      <c r="Q21" s="77"/>
      <c r="R21" s="77"/>
      <c r="S21" s="77"/>
      <c r="T21" s="77"/>
      <c r="U21" s="77"/>
      <c r="V21" s="77"/>
      <c r="W21" s="77"/>
      <c r="X21" s="77"/>
      <c r="Y21" s="77"/>
      <c r="Z21" s="77"/>
      <c r="AA21" s="74"/>
      <c r="AB21" s="74"/>
      <c r="AC21" s="74"/>
      <c r="AD21" s="74"/>
      <c r="AE21" s="74"/>
      <c r="AF21" s="74"/>
      <c r="AG21" s="74"/>
      <c r="AH21" s="74"/>
    </row>
    <row r="22" spans="1:34" ht="12.75" customHeight="1">
      <c r="A22" s="701" t="s">
        <v>1561</v>
      </c>
      <c r="B22" s="701"/>
      <c r="C22" s="701"/>
      <c r="D22" s="699" t="str">
        <f>IF(J117=0,"",J117)</f>
        <v/>
      </c>
      <c r="E22" s="699"/>
      <c r="F22" s="152" t="str">
        <f t="shared" si="0"/>
        <v/>
      </c>
      <c r="G22" s="153" t="str">
        <f t="shared" si="1"/>
        <v/>
      </c>
      <c r="H22" s="699" t="str">
        <f>L117</f>
        <v/>
      </c>
      <c r="I22" s="699"/>
      <c r="J22" s="152" t="str">
        <f t="shared" si="2"/>
        <v/>
      </c>
      <c r="K22" s="154" t="str">
        <f t="shared" si="3"/>
        <v/>
      </c>
      <c r="L22" s="77"/>
      <c r="M22" s="77"/>
      <c r="N22" s="77"/>
      <c r="O22" s="77"/>
      <c r="P22" s="77"/>
      <c r="Q22" s="77"/>
      <c r="R22" s="77"/>
      <c r="S22" s="77"/>
      <c r="T22" s="77"/>
      <c r="U22" s="77"/>
      <c r="V22" s="77"/>
      <c r="W22" s="77"/>
      <c r="X22" s="77"/>
      <c r="Y22" s="77"/>
      <c r="Z22" s="77"/>
      <c r="AA22" s="74"/>
      <c r="AB22" s="74"/>
      <c r="AC22" s="74"/>
      <c r="AD22" s="74"/>
      <c r="AE22" s="74"/>
      <c r="AF22" s="74"/>
      <c r="AG22" s="74"/>
      <c r="AH22" s="74"/>
    </row>
    <row r="23" spans="1:34" ht="12.75" customHeight="1">
      <c r="A23" s="701" t="s">
        <v>1562</v>
      </c>
      <c r="B23" s="701"/>
      <c r="C23" s="701"/>
      <c r="D23" s="699" t="str">
        <f>IF(J152=0,"",J152)</f>
        <v/>
      </c>
      <c r="E23" s="699"/>
      <c r="F23" s="152" t="str">
        <f t="shared" si="0"/>
        <v/>
      </c>
      <c r="G23" s="153" t="str">
        <f t="shared" si="1"/>
        <v/>
      </c>
      <c r="H23" s="699" t="str">
        <f>L152</f>
        <v/>
      </c>
      <c r="I23" s="699"/>
      <c r="J23" s="152" t="str">
        <f t="shared" si="2"/>
        <v/>
      </c>
      <c r="K23" s="154" t="str">
        <f t="shared" si="3"/>
        <v/>
      </c>
      <c r="L23" s="77"/>
      <c r="M23" s="77"/>
      <c r="N23" s="77"/>
      <c r="O23" s="77"/>
      <c r="P23" s="77"/>
      <c r="Q23" s="77"/>
      <c r="R23" s="77"/>
      <c r="S23" s="77"/>
      <c r="T23" s="77"/>
      <c r="U23" s="77"/>
      <c r="V23" s="77"/>
      <c r="W23" s="77"/>
      <c r="X23" s="77"/>
      <c r="Y23" s="77"/>
      <c r="Z23" s="77"/>
      <c r="AA23" s="74"/>
      <c r="AB23" s="74"/>
      <c r="AC23" s="74"/>
      <c r="AD23" s="74"/>
      <c r="AE23" s="74"/>
      <c r="AF23" s="74"/>
      <c r="AG23" s="74"/>
      <c r="AH23" s="74"/>
    </row>
    <row r="24" spans="1:34" ht="12.75" customHeight="1">
      <c r="A24" s="701" t="s">
        <v>1563</v>
      </c>
      <c r="B24" s="701"/>
      <c r="C24" s="701"/>
      <c r="D24" s="699" t="str">
        <f>IF(J187=0,"",J187)</f>
        <v/>
      </c>
      <c r="E24" s="699"/>
      <c r="F24" s="152" t="str">
        <f t="shared" si="0"/>
        <v/>
      </c>
      <c r="G24" s="153" t="str">
        <f t="shared" si="1"/>
        <v/>
      </c>
      <c r="H24" s="699" t="str">
        <f>L187</f>
        <v/>
      </c>
      <c r="I24" s="699"/>
      <c r="J24" s="152" t="str">
        <f t="shared" si="2"/>
        <v/>
      </c>
      <c r="K24" s="154" t="str">
        <f t="shared" si="3"/>
        <v/>
      </c>
      <c r="L24" s="77"/>
      <c r="M24" s="77"/>
      <c r="N24" s="77"/>
      <c r="O24" s="77"/>
      <c r="P24" s="77"/>
      <c r="Q24" s="77"/>
      <c r="R24" s="77"/>
      <c r="S24" s="77"/>
      <c r="T24" s="77"/>
      <c r="U24" s="77"/>
      <c r="V24" s="77"/>
      <c r="W24" s="77"/>
      <c r="X24" s="77"/>
      <c r="Y24" s="77"/>
      <c r="Z24" s="77"/>
      <c r="AA24" s="74"/>
      <c r="AB24" s="74"/>
      <c r="AC24" s="74"/>
      <c r="AD24" s="74"/>
      <c r="AE24" s="74"/>
      <c r="AF24" s="74"/>
      <c r="AG24" s="74"/>
      <c r="AH24" s="74"/>
    </row>
    <row r="25" spans="1:34" ht="12.75" customHeight="1">
      <c r="A25" s="701" t="s">
        <v>1273</v>
      </c>
      <c r="B25" s="701"/>
      <c r="C25" s="701"/>
      <c r="D25" s="699" t="str">
        <f>IF(J222=0,"",J222)</f>
        <v/>
      </c>
      <c r="E25" s="699"/>
      <c r="F25" s="152" t="str">
        <f t="shared" si="0"/>
        <v/>
      </c>
      <c r="G25" s="153" t="str">
        <f t="shared" si="1"/>
        <v/>
      </c>
      <c r="H25" s="699" t="str">
        <f>L222</f>
        <v/>
      </c>
      <c r="I25" s="699"/>
      <c r="J25" s="152" t="str">
        <f t="shared" si="2"/>
        <v/>
      </c>
      <c r="K25" s="154" t="str">
        <f t="shared" si="3"/>
        <v/>
      </c>
      <c r="L25" s="77"/>
      <c r="M25" s="77"/>
      <c r="N25" s="77"/>
      <c r="O25" s="77"/>
      <c r="P25" s="77"/>
      <c r="Q25" s="77"/>
      <c r="R25" s="77"/>
      <c r="S25" s="77"/>
      <c r="T25" s="77"/>
      <c r="U25" s="77"/>
      <c r="V25" s="77"/>
      <c r="W25" s="77"/>
      <c r="X25" s="77"/>
      <c r="Y25" s="77"/>
      <c r="Z25" s="77"/>
      <c r="AA25" s="74"/>
      <c r="AB25" s="74"/>
      <c r="AC25" s="74"/>
      <c r="AD25" s="74"/>
      <c r="AE25" s="74"/>
      <c r="AF25" s="74"/>
      <c r="AG25" s="74"/>
      <c r="AH25" s="74"/>
    </row>
    <row r="26" spans="1:34" ht="12.75" customHeight="1">
      <c r="A26" s="701" t="s">
        <v>1285</v>
      </c>
      <c r="B26" s="701"/>
      <c r="C26" s="701"/>
      <c r="D26" s="699" t="str">
        <f>IF(J257=0,"",J257)</f>
        <v/>
      </c>
      <c r="E26" s="699"/>
      <c r="F26" s="152" t="str">
        <f t="shared" si="0"/>
        <v/>
      </c>
      <c r="G26" s="153" t="str">
        <f t="shared" si="1"/>
        <v/>
      </c>
      <c r="H26" s="699" t="str">
        <f>L257</f>
        <v/>
      </c>
      <c r="I26" s="699"/>
      <c r="J26" s="152" t="str">
        <f t="shared" si="2"/>
        <v/>
      </c>
      <c r="K26" s="154" t="str">
        <f t="shared" si="3"/>
        <v/>
      </c>
      <c r="L26" s="77"/>
      <c r="M26" s="77"/>
      <c r="N26" s="77"/>
      <c r="O26" s="77"/>
      <c r="P26" s="77"/>
      <c r="Q26" s="77"/>
      <c r="R26" s="77"/>
      <c r="S26" s="77"/>
      <c r="T26" s="77"/>
      <c r="U26" s="77"/>
      <c r="V26" s="77"/>
      <c r="W26" s="77"/>
      <c r="X26" s="77"/>
      <c r="Y26" s="77"/>
      <c r="Z26" s="77"/>
      <c r="AA26" s="74"/>
      <c r="AB26" s="74"/>
      <c r="AC26" s="74"/>
      <c r="AD26" s="74"/>
      <c r="AE26" s="74"/>
      <c r="AF26" s="74"/>
      <c r="AG26" s="74"/>
      <c r="AH26" s="74"/>
    </row>
    <row r="27" spans="1:34" ht="12.75" customHeight="1">
      <c r="A27" s="701" t="s">
        <v>1286</v>
      </c>
      <c r="B27" s="701"/>
      <c r="C27" s="701"/>
      <c r="D27" s="699" t="str">
        <f>IF(J292=0,"",J292)</f>
        <v/>
      </c>
      <c r="E27" s="699"/>
      <c r="F27" s="152" t="str">
        <f t="shared" si="0"/>
        <v/>
      </c>
      <c r="G27" s="153" t="str">
        <f t="shared" si="1"/>
        <v/>
      </c>
      <c r="H27" s="699" t="str">
        <f>L292</f>
        <v/>
      </c>
      <c r="I27" s="699"/>
      <c r="J27" s="152" t="str">
        <f t="shared" si="2"/>
        <v/>
      </c>
      <c r="K27" s="154" t="str">
        <f t="shared" si="3"/>
        <v/>
      </c>
      <c r="L27" s="122"/>
      <c r="M27" s="122"/>
      <c r="N27" s="81"/>
      <c r="O27" s="81"/>
      <c r="P27" s="122"/>
      <c r="Q27" s="122"/>
      <c r="R27" s="122"/>
      <c r="S27" s="81"/>
      <c r="T27" s="81"/>
      <c r="U27" s="122"/>
      <c r="V27" s="122"/>
      <c r="W27" s="122"/>
      <c r="X27" s="81"/>
      <c r="Y27" s="81"/>
      <c r="Z27" s="77"/>
      <c r="AA27" s="74"/>
      <c r="AB27" s="74"/>
      <c r="AC27" s="74"/>
      <c r="AD27" s="74"/>
      <c r="AE27" s="74"/>
      <c r="AF27" s="74"/>
      <c r="AG27" s="74"/>
      <c r="AH27" s="74"/>
    </row>
    <row r="28" spans="1:34" ht="12.75" customHeight="1">
      <c r="A28" s="701" t="s">
        <v>1287</v>
      </c>
      <c r="B28" s="701"/>
      <c r="C28" s="701"/>
      <c r="D28" s="699" t="str">
        <f>IF(J327=0,"",J327)</f>
        <v/>
      </c>
      <c r="E28" s="699"/>
      <c r="F28" s="152" t="str">
        <f t="shared" si="0"/>
        <v/>
      </c>
      <c r="G28" s="153" t="str">
        <f t="shared" si="1"/>
        <v/>
      </c>
      <c r="H28" s="699" t="str">
        <f>L327</f>
        <v/>
      </c>
      <c r="I28" s="699"/>
      <c r="J28" s="152" t="str">
        <f t="shared" si="2"/>
        <v/>
      </c>
      <c r="K28" s="154" t="str">
        <f t="shared" si="3"/>
        <v/>
      </c>
      <c r="L28" s="122"/>
      <c r="M28" s="122"/>
      <c r="N28" s="81"/>
      <c r="O28" s="81"/>
      <c r="P28" s="122"/>
      <c r="Q28" s="122"/>
      <c r="R28" s="122"/>
      <c r="S28" s="81"/>
      <c r="T28" s="81"/>
      <c r="U28" s="122"/>
      <c r="V28" s="122"/>
      <c r="W28" s="122"/>
      <c r="X28" s="81"/>
      <c r="Y28" s="81"/>
      <c r="Z28" s="77"/>
      <c r="AA28" s="74"/>
      <c r="AB28" s="74"/>
      <c r="AC28" s="74"/>
      <c r="AD28" s="74"/>
      <c r="AE28" s="74"/>
      <c r="AF28" s="74"/>
      <c r="AG28" s="74"/>
      <c r="AH28" s="74"/>
    </row>
    <row r="29" spans="1:34" ht="12.75" customHeight="1">
      <c r="A29" s="704" t="s">
        <v>152</v>
      </c>
      <c r="B29" s="704"/>
      <c r="C29" s="704"/>
      <c r="D29" s="702" t="str">
        <f>IF(COUNT(D20:D28)=0,"",AVERAGE(D20:D28))</f>
        <v/>
      </c>
      <c r="E29" s="702"/>
      <c r="F29" s="151" t="str">
        <f t="shared" ref="F29" si="4">IF(COUNT(F20:F28)=0,"",AVERAGE(F20:F28))</f>
        <v/>
      </c>
      <c r="G29" s="155" t="str">
        <f t="shared" si="1"/>
        <v/>
      </c>
      <c r="H29" s="702" t="str">
        <f t="shared" ref="H29" si="5">IF(COUNT(H20:H28)=0,"",AVERAGE(H20:H28))</f>
        <v/>
      </c>
      <c r="I29" s="702"/>
      <c r="J29" s="132" t="str">
        <f t="shared" ref="J29" si="6">IF(COUNT(J20:J28)=0,"",AVERAGE(J20:J28))</f>
        <v/>
      </c>
      <c r="K29" s="156" t="str">
        <f t="shared" si="3"/>
        <v/>
      </c>
      <c r="L29" s="122"/>
      <c r="M29" s="122"/>
      <c r="N29" s="81"/>
      <c r="O29" s="81"/>
      <c r="P29" s="122"/>
      <c r="Q29" s="122"/>
      <c r="R29" s="122"/>
      <c r="S29" s="81"/>
      <c r="T29" s="81"/>
      <c r="U29" s="122"/>
      <c r="V29" s="122"/>
      <c r="W29" s="122"/>
      <c r="X29" s="81"/>
      <c r="Y29" s="81"/>
      <c r="Z29" s="77"/>
      <c r="AA29" s="74"/>
      <c r="AB29" s="74"/>
      <c r="AC29" s="74"/>
      <c r="AD29" s="74"/>
      <c r="AE29" s="74"/>
      <c r="AF29" s="74"/>
      <c r="AG29" s="74"/>
      <c r="AH29" s="74"/>
    </row>
    <row r="30" spans="1:34" ht="12.75" customHeight="1">
      <c r="A30" s="700"/>
      <c r="B30" s="700"/>
      <c r="C30" s="700"/>
      <c r="D30" s="700"/>
      <c r="E30" s="700"/>
      <c r="F30" s="122"/>
      <c r="G30" s="122"/>
      <c r="H30" s="122"/>
      <c r="I30" s="81"/>
      <c r="J30" s="81"/>
      <c r="K30" s="122"/>
      <c r="L30" s="122"/>
      <c r="M30" s="122"/>
      <c r="N30" s="81"/>
      <c r="O30" s="81"/>
      <c r="P30" s="122"/>
      <c r="Q30" s="122"/>
      <c r="R30" s="122"/>
      <c r="S30" s="81"/>
      <c r="T30" s="81"/>
      <c r="U30" s="122"/>
      <c r="V30" s="122"/>
      <c r="W30" s="122"/>
      <c r="X30" s="81"/>
      <c r="Y30" s="81"/>
      <c r="Z30" s="77"/>
      <c r="AA30" s="74"/>
      <c r="AB30" s="74"/>
      <c r="AC30" s="74"/>
      <c r="AD30" s="74"/>
      <c r="AE30" s="74"/>
      <c r="AF30" s="74"/>
      <c r="AG30" s="74"/>
      <c r="AH30" s="74"/>
    </row>
    <row r="31" spans="1:34" ht="15" customHeight="1">
      <c r="A31" s="396" t="s">
        <v>1566</v>
      </c>
      <c r="B31" s="397"/>
      <c r="C31" s="397"/>
      <c r="D31" s="397"/>
      <c r="E31" s="397"/>
      <c r="F31" s="397"/>
      <c r="G31" s="397"/>
      <c r="H31" s="397"/>
      <c r="I31" s="397"/>
      <c r="J31" s="397"/>
      <c r="K31" s="397"/>
      <c r="L31" s="397"/>
      <c r="M31" s="397"/>
      <c r="N31" s="398"/>
    </row>
    <row r="32" spans="1:34" ht="12.75" customHeight="1">
      <c r="A32" s="681" t="s">
        <v>157</v>
      </c>
      <c r="B32" s="681"/>
      <c r="C32" s="681"/>
      <c r="D32" s="681"/>
      <c r="E32" s="681"/>
      <c r="F32" s="681"/>
      <c r="G32" s="681"/>
      <c r="H32" s="671" t="s">
        <v>158</v>
      </c>
      <c r="I32" s="673" t="s">
        <v>159</v>
      </c>
      <c r="J32" s="674"/>
      <c r="K32" s="673" t="s">
        <v>160</v>
      </c>
      <c r="L32" s="674"/>
      <c r="M32" s="673" t="s">
        <v>161</v>
      </c>
      <c r="N32" s="674"/>
    </row>
    <row r="33" spans="1:14" ht="12.75" customHeight="1">
      <c r="A33" s="682"/>
      <c r="B33" s="682"/>
      <c r="C33" s="682"/>
      <c r="D33" s="682"/>
      <c r="E33" s="682"/>
      <c r="F33" s="682"/>
      <c r="G33" s="682"/>
      <c r="H33" s="671"/>
      <c r="I33" s="123" t="s">
        <v>162</v>
      </c>
      <c r="J33" s="124" t="str">
        <f>IF($G$15=""," ",IF($G$15&lt;&gt;"",$G$15,))</f>
        <v xml:space="preserve"> </v>
      </c>
      <c r="K33" s="123" t="s">
        <v>162</v>
      </c>
      <c r="L33" s="125" t="str">
        <f>IF($H$18="pREVIOUS AUDIT RESULTS, IF ANY (SELECT)","",IF($H$18="N/A","",IF($H$18="Baseline audit",'Previous Audit Information'!$G$5,IF($H$18="Audit 1",'Previous Audit Information'!$I$5,IF($H$18="Audit 2",'Previous Audit Information'!$K$5,IF($H$18="Audit 3",'Previous Audit Information'!$M$5,IF($H$18="","")))))))</f>
        <v/>
      </c>
      <c r="M33" s="673"/>
      <c r="N33" s="674"/>
    </row>
    <row r="34" spans="1:14" ht="22" customHeight="1">
      <c r="A34" s="682"/>
      <c r="B34" s="682"/>
      <c r="C34" s="682"/>
      <c r="D34" s="682"/>
      <c r="E34" s="682"/>
      <c r="F34" s="682"/>
      <c r="G34" s="682"/>
      <c r="H34" s="672"/>
      <c r="I34" s="677" t="s">
        <v>163</v>
      </c>
      <c r="J34" s="678"/>
      <c r="K34" s="677" t="s">
        <v>164</v>
      </c>
      <c r="L34" s="678"/>
      <c r="M34" s="675"/>
      <c r="N34" s="676"/>
    </row>
    <row r="35" spans="1:14" ht="12.75" customHeight="1">
      <c r="A35" s="680" t="s">
        <v>165</v>
      </c>
      <c r="B35" s="680"/>
      <c r="C35" s="680"/>
      <c r="D35" s="680"/>
      <c r="E35" s="680"/>
      <c r="F35" s="680"/>
      <c r="G35" s="680"/>
      <c r="H35" s="99">
        <f>'General TB Module'!O85</f>
        <v>3</v>
      </c>
      <c r="I35" s="99">
        <f>'General TB Module'!S85</f>
        <v>0</v>
      </c>
      <c r="J35" s="126">
        <f>(I35/H35)</f>
        <v>0</v>
      </c>
      <c r="K35" s="127" t="str">
        <f>IF($H$18="Previous audit results, if any (select)","",IF($H$18="","",IF($H$18="N/A","",IF($H$18="Baseline audit",'Previous Audit Information'!G8,IF($H$18="Audit 1",'Previous Audit Information'!I8,IF($H$18="Audit 2",'Previous Audit Information'!K8,IF($H$18="Audit 3",'Previous Audit Information'!M8)))))))</f>
        <v/>
      </c>
      <c r="L35" s="128" t="str">
        <f>IF($H$18="Previous audit results, if any (select)","",IF($H$18="","",IF($H$18="N/A","",IF($H$18="Baseline audit",'Previous Audit Information'!H8,IF($H$18="Audit 1",'Previous Audit Information'!J8,IF($H$18="Audit 2",'Previous Audit Information'!L8,IF($H$18="Audit 3",'Previous Audit Information'!N8)))))))</f>
        <v/>
      </c>
      <c r="M35" s="661" t="str">
        <f>IF(L35&lt;&gt;"",J35-L35,IF(L35="",""))</f>
        <v/>
      </c>
      <c r="N35" s="662"/>
    </row>
    <row r="36" spans="1:14" ht="12.75" customHeight="1">
      <c r="A36" s="680" t="s">
        <v>124</v>
      </c>
      <c r="B36" s="680"/>
      <c r="C36" s="680"/>
      <c r="D36" s="680"/>
      <c r="E36" s="680"/>
      <c r="F36" s="680"/>
      <c r="G36" s="680"/>
      <c r="H36" s="99">
        <f>'General TB Module'!O96</f>
        <v>4</v>
      </c>
      <c r="I36" s="99">
        <f>'General TB Module'!S96</f>
        <v>0</v>
      </c>
      <c r="J36" s="126">
        <f>(I36/H36)</f>
        <v>0</v>
      </c>
      <c r="K36" s="127" t="str">
        <f>IF($H$18="Previous audit results, if any (select)","",IF($H$18="","",IF($H$18="N/A","",IF($H$18="Baseline audit",'Previous Audit Information'!G9,IF($H$18="Audit 1",'Previous Audit Information'!I9,IF($H$18="Audit 2",'Previous Audit Information'!K9,IF($H$18="Audit 3",'Previous Audit Information'!M9)))))))</f>
        <v/>
      </c>
      <c r="L36" s="128" t="str">
        <f>IF($H$18="Previous audit results, if any (select)","",IF($H$18="","",IF($H$18="N/A","",IF($H$18="Baseline audit",'Previous Audit Information'!H9,IF($H$18="Audit 1",'Previous Audit Information'!J9,IF($H$18="Audit 2",'Previous Audit Information'!L9,IF($H$18="Audit 3",'Previous Audit Information'!N9)))))))</f>
        <v/>
      </c>
      <c r="M36" s="661" t="str">
        <f t="shared" ref="M36:M46" si="7">IF(L36&lt;&gt;"",J36-L36,IF(L36="",""))</f>
        <v/>
      </c>
      <c r="N36" s="662"/>
    </row>
    <row r="37" spans="1:14" ht="12.75" customHeight="1">
      <c r="A37" s="680" t="s">
        <v>166</v>
      </c>
      <c r="B37" s="680"/>
      <c r="C37" s="680"/>
      <c r="D37" s="680"/>
      <c r="E37" s="680"/>
      <c r="F37" s="680"/>
      <c r="G37" s="680"/>
      <c r="H37" s="99">
        <f>'General TB Module'!O120</f>
        <v>6</v>
      </c>
      <c r="I37" s="99">
        <f>'General TB Module'!S120</f>
        <v>0</v>
      </c>
      <c r="J37" s="126">
        <f>(I37/H37)</f>
        <v>0</v>
      </c>
      <c r="K37" s="127" t="str">
        <f>IF($H$18="Previous audit results, if any (select)","",IF($H$18="","",IF($H$18="N/A","",IF($H$18="Baseline audit",'Previous Audit Information'!G10,IF($H$18="Audit 1",'Previous Audit Information'!I10,IF($H$18="Audit 2",'Previous Audit Information'!K10,IF($H$18="Audit 3",'Previous Audit Information'!M10)))))))</f>
        <v/>
      </c>
      <c r="L37" s="128" t="str">
        <f>IF($H$18="Previous audit results, if any (select)","",IF($H$18="","",IF($H$18="N/A","",IF($H$18="Baseline audit",'Previous Audit Information'!H10,IF($H$18="Audit 1",'Previous Audit Information'!J10,IF($H$18="Audit 2",'Previous Audit Information'!L10,IF($H$18="Audit 3",'Previous Audit Information'!N10)))))))</f>
        <v/>
      </c>
      <c r="M37" s="661" t="str">
        <f t="shared" si="7"/>
        <v/>
      </c>
      <c r="N37" s="662"/>
    </row>
    <row r="38" spans="1:14" ht="12.75" customHeight="1">
      <c r="A38" s="680" t="s">
        <v>167</v>
      </c>
      <c r="B38" s="680"/>
      <c r="C38" s="680"/>
      <c r="D38" s="680"/>
      <c r="E38" s="680"/>
      <c r="F38" s="680"/>
      <c r="G38" s="680"/>
      <c r="H38" s="99">
        <f>'General TB Module'!O134</f>
        <v>5</v>
      </c>
      <c r="I38" s="99">
        <f>'General TB Module'!S134</f>
        <v>0</v>
      </c>
      <c r="J38" s="126">
        <f>(I38/H38)</f>
        <v>0</v>
      </c>
      <c r="K38" s="127" t="str">
        <f>IF($H$18="Previous audit results, if any (select)","",IF($H$18="","",IF($H$18="N/A","",IF($H$18="Baseline audit",'Previous Audit Information'!G11,IF($H$18="Audit 1",'Previous Audit Information'!I11,IF($H$18="Audit 2",'Previous Audit Information'!K11,IF($H$18="Audit 3",'Previous Audit Information'!M11)))))))</f>
        <v/>
      </c>
      <c r="L38" s="128" t="str">
        <f>IF($H$18="Previous audit results, if any (select)","",IF($H$18="","",IF($H$18="N/A","",IF($H$18="Baseline audit",'Previous Audit Information'!H11,IF($H$18="Audit 1",'Previous Audit Information'!J11,IF($H$18="Audit 2",'Previous Audit Information'!L11,IF($H$18="Audit 3",'Previous Audit Information'!N11)))))))</f>
        <v/>
      </c>
      <c r="M38" s="661" t="str">
        <f t="shared" si="7"/>
        <v/>
      </c>
      <c r="N38" s="662"/>
    </row>
    <row r="39" spans="1:14" ht="12.75" customHeight="1">
      <c r="A39" s="680" t="s">
        <v>127</v>
      </c>
      <c r="B39" s="680"/>
      <c r="C39" s="680"/>
      <c r="D39" s="680"/>
      <c r="E39" s="680"/>
      <c r="F39" s="680"/>
      <c r="G39" s="680"/>
      <c r="H39" s="99">
        <f>'General TB Module'!O143</f>
        <v>10</v>
      </c>
      <c r="I39" s="99">
        <f>'General TB Module'!S143</f>
        <v>0</v>
      </c>
      <c r="J39" s="129">
        <f t="shared" ref="J39:J40" si="8">(I39/H39)</f>
        <v>0</v>
      </c>
      <c r="K39" s="127" t="str">
        <f>IF($H$18="Previous audit results, if any (select)","",IF($H$18="","",IF($H$18="N/A","",IF($H$18="Baseline audit",'Previous Audit Information'!G12,IF($H$18="Audit 1",'Previous Audit Information'!I12,IF($H$18="Audit 2",'Previous Audit Information'!K12,IF($H$18="Audit 3",'Previous Audit Information'!M12)))))))</f>
        <v/>
      </c>
      <c r="L39" s="128" t="str">
        <f>IF($H$18="Previous audit results, if any (select)","",IF($H$18="","",IF($H$18="N/A","",IF($H$18="Baseline audit",'Previous Audit Information'!H12,IF($H$18="Audit 1",'Previous Audit Information'!J12,IF($H$18="Audit 2",'Previous Audit Information'!L12,IF($H$18="Audit 3",'Previous Audit Information'!N12)))))))</f>
        <v/>
      </c>
      <c r="M39" s="661" t="str">
        <f t="shared" si="7"/>
        <v/>
      </c>
      <c r="N39" s="662"/>
    </row>
    <row r="40" spans="1:14" ht="12.75" customHeight="1">
      <c r="A40" s="680" t="s">
        <v>168</v>
      </c>
      <c r="B40" s="680"/>
      <c r="C40" s="680"/>
      <c r="D40" s="680"/>
      <c r="E40" s="680"/>
      <c r="F40" s="680"/>
      <c r="G40" s="680"/>
      <c r="H40" s="99">
        <f>'General TB Module'!O153</f>
        <v>5</v>
      </c>
      <c r="I40" s="99">
        <f>'General TB Module'!S153</f>
        <v>0</v>
      </c>
      <c r="J40" s="129">
        <f t="shared" si="8"/>
        <v>0</v>
      </c>
      <c r="K40" s="127" t="str">
        <f>IF($H$18="Previous audit results, if any (select)","",IF($H$18="","",IF($H$18="N/A","",IF($H$18="Baseline audit",'Previous Audit Information'!G13,IF($H$18="Audit 1",'Previous Audit Information'!I13,IF($H$18="Audit 2",'Previous Audit Information'!K13,IF($H$18="Audit 3",'Previous Audit Information'!M13)))))))</f>
        <v/>
      </c>
      <c r="L40" s="128" t="str">
        <f>IF($H$18="Previous audit results, if any (select)","",IF($H$18="","",IF($H$18="N/A","",IF($H$18="Baseline audit",'Previous Audit Information'!H13,IF($H$18="Audit 1",'Previous Audit Information'!J13,IF($H$18="Audit 2",'Previous Audit Information'!L13,IF($H$18="Audit 3",'Previous Audit Information'!N13)))))))</f>
        <v/>
      </c>
      <c r="M40" s="661" t="str">
        <f t="shared" si="7"/>
        <v/>
      </c>
      <c r="N40" s="662"/>
    </row>
    <row r="41" spans="1:14" ht="12.75" customHeight="1">
      <c r="A41" s="680" t="s">
        <v>169</v>
      </c>
      <c r="B41" s="680"/>
      <c r="C41" s="680"/>
      <c r="D41" s="680"/>
      <c r="E41" s="680"/>
      <c r="F41" s="680"/>
      <c r="G41" s="680"/>
      <c r="H41" s="99">
        <f>'General TB Module'!O161</f>
        <v>4</v>
      </c>
      <c r="I41" s="99">
        <f>'General TB Module'!S161</f>
        <v>0</v>
      </c>
      <c r="J41" s="126">
        <f>(I41/H41)</f>
        <v>0</v>
      </c>
      <c r="K41" s="127" t="str">
        <f>IF($H$18="Previous audit results, if any (select)","",IF($H$18="","",IF($H$18="N/A","",IF($H$18="Baseline audit",'Previous Audit Information'!G14,IF($H$18="Audit 1",'Previous Audit Information'!I14,IF($H$18="Audit 2",'Previous Audit Information'!K14,IF($H$18="Audit 3",'Previous Audit Information'!M14)))))))</f>
        <v/>
      </c>
      <c r="L41" s="128" t="str">
        <f>IF($H$18="Previous audit results, if any (select)","",IF($H$18="","",IF($H$18="N/A","",IF($H$18="Baseline audit",'Previous Audit Information'!H14,IF($H$18="Audit 1",'Previous Audit Information'!J14,IF($H$18="Audit 2",'Previous Audit Information'!L14,IF($H$18="Audit 3",'Previous Audit Information'!N14)))))))</f>
        <v/>
      </c>
      <c r="M41" s="661" t="str">
        <f t="shared" si="7"/>
        <v/>
      </c>
      <c r="N41" s="662"/>
    </row>
    <row r="42" spans="1:14" ht="12.75" customHeight="1">
      <c r="A42" s="680" t="s">
        <v>170</v>
      </c>
      <c r="B42" s="680"/>
      <c r="C42" s="680"/>
      <c r="D42" s="680"/>
      <c r="E42" s="680"/>
      <c r="F42" s="680"/>
      <c r="G42" s="680"/>
      <c r="H42" s="99">
        <f>'General TB Module'!O174</f>
        <v>14</v>
      </c>
      <c r="I42" s="99">
        <f>'General TB Module'!S174</f>
        <v>0</v>
      </c>
      <c r="J42" s="126">
        <f>(I42/H42)</f>
        <v>0</v>
      </c>
      <c r="K42" s="127" t="str">
        <f>IF($H$18="Previous audit results, if any (select)","",IF($H$18="","",IF($H$18="N/A","",IF($H$18="Baseline audit",'Previous Audit Information'!G15,IF($H$18="Audit 1",'Previous Audit Information'!I15,IF($H$18="Audit 2",'Previous Audit Information'!K15,IF($H$18="Audit 3",'Previous Audit Information'!M15)))))))</f>
        <v/>
      </c>
      <c r="L42" s="128" t="str">
        <f>IF($H$18="Previous audit results, if any (select)","",IF($H$18="","",IF($H$18="N/A","",IF($H$18="Baseline audit",'Previous Audit Information'!H15,IF($H$18="Audit 1",'Previous Audit Information'!J15,IF($H$18="Audit 2",'Previous Audit Information'!L15,IF($H$18="Audit 3",'Previous Audit Information'!N15)))))))</f>
        <v/>
      </c>
      <c r="M42" s="661" t="str">
        <f t="shared" si="7"/>
        <v/>
      </c>
      <c r="N42" s="662"/>
    </row>
    <row r="43" spans="1:14" ht="12.75" customHeight="1">
      <c r="A43" s="680" t="s">
        <v>131</v>
      </c>
      <c r="B43" s="680"/>
      <c r="C43" s="680"/>
      <c r="D43" s="680"/>
      <c r="E43" s="680"/>
      <c r="F43" s="680"/>
      <c r="G43" s="680"/>
      <c r="H43" s="99">
        <f>'General TB Module'!O183</f>
        <v>3</v>
      </c>
      <c r="I43" s="99">
        <f>'General TB Module'!S183</f>
        <v>0</v>
      </c>
      <c r="J43" s="126">
        <f>(I43/H43)</f>
        <v>0</v>
      </c>
      <c r="K43" s="127" t="str">
        <f>IF($H$18="Previous audit results, if any (select)","",IF($H$18="","",IF($H$18="N/A","",IF($H$18="Baseline audit",'Previous Audit Information'!G16,IF($H$18="Audit 1",'Previous Audit Information'!I16,IF($H$18="Audit 2",'Previous Audit Information'!K16,IF($H$18="Audit 3",'Previous Audit Information'!M16)))))))</f>
        <v/>
      </c>
      <c r="L43" s="128" t="str">
        <f>IF($H$18="Previous audit results, if any (select)","",IF($H$18="","",IF($H$18="N/A","",IF($H$18="Baseline audit",'Previous Audit Information'!H16,IF($H$18="Audit 1",'Previous Audit Information'!J16,IF($H$18="Audit 2",'Previous Audit Information'!L16,IF($H$18="Audit 3",'Previous Audit Information'!N16)))))))</f>
        <v/>
      </c>
      <c r="M43" s="661" t="str">
        <f t="shared" si="7"/>
        <v/>
      </c>
      <c r="N43" s="662"/>
    </row>
    <row r="44" spans="1:14" ht="12.75" customHeight="1">
      <c r="A44" s="680" t="s">
        <v>132</v>
      </c>
      <c r="B44" s="680"/>
      <c r="C44" s="680"/>
      <c r="D44" s="680"/>
      <c r="E44" s="680"/>
      <c r="F44" s="680"/>
      <c r="G44" s="680"/>
      <c r="H44" s="99">
        <f>'General TB Module'!O191</f>
        <v>8</v>
      </c>
      <c r="I44" s="99">
        <f>'General TB Module'!S191</f>
        <v>0</v>
      </c>
      <c r="J44" s="129">
        <f t="shared" ref="J44" si="9">(I44/H44)</f>
        <v>0</v>
      </c>
      <c r="K44" s="127" t="str">
        <f>IF($H$18="Previous audit results, if any (select)","",IF($H$18="","",IF($H$18="N/A","",IF($H$18="Baseline audit",'Previous Audit Information'!G17,IF($H$18="Audit 1",'Previous Audit Information'!I17,IF($H$18="Audit 2",'Previous Audit Information'!K17,IF($H$18="Audit 3",'Previous Audit Information'!M17)))))))</f>
        <v/>
      </c>
      <c r="L44" s="128" t="str">
        <f>IF($H$18="Previous audit results, if any (select)","",IF($H$18="","",IF($H$18="N/A","",IF($H$18="Baseline audit",'Previous Audit Information'!H17,IF($H$18="Audit 1",'Previous Audit Information'!J17,IF($H$18="Audit 2",'Previous Audit Information'!L17,IF($H$18="Audit 3",'Previous Audit Information'!N17)))))))</f>
        <v/>
      </c>
      <c r="M44" s="661" t="str">
        <f t="shared" ref="M44" si="10">IF(L44&lt;&gt;"",J44-L44,IF(L44="",""))</f>
        <v/>
      </c>
      <c r="N44" s="662"/>
    </row>
    <row r="45" spans="1:14" ht="12.75" customHeight="1">
      <c r="A45" s="680" t="s">
        <v>171</v>
      </c>
      <c r="B45" s="680"/>
      <c r="C45" s="680"/>
      <c r="D45" s="680"/>
      <c r="E45" s="680"/>
      <c r="F45" s="680"/>
      <c r="G45" s="680"/>
      <c r="H45" s="99">
        <f>'General TB Module'!O200</f>
        <v>6</v>
      </c>
      <c r="I45" s="99">
        <f>'General TB Module'!S200</f>
        <v>0</v>
      </c>
      <c r="J45" s="126">
        <f>(I45/H45)</f>
        <v>0</v>
      </c>
      <c r="K45" s="127" t="str">
        <f>IF($H$18="Previous audit results, if any (select)","",IF($H$18="","",IF($H$18="N/A","",IF($H$18="Baseline audit",'Previous Audit Information'!G18,IF($H$18="Audit 1",'Previous Audit Information'!I18,IF($H$18="Audit 2",'Previous Audit Information'!K18,IF($H$18="Audit 3",'Previous Audit Information'!M18)))))))</f>
        <v/>
      </c>
      <c r="L45" s="128" t="str">
        <f>IF($H$18="Previous audit results, if any (select)","",IF($H$18="","",IF($H$18="N/A","",IF($H$18="Baseline audit",'Previous Audit Information'!H18,IF($H$18="Audit 1",'Previous Audit Information'!J18,IF($H$18="Audit 2",'Previous Audit Information'!L18,IF($H$18="Audit 3",'Previous Audit Information'!N18)))))))</f>
        <v/>
      </c>
      <c r="M45" s="661" t="str">
        <f t="shared" si="7"/>
        <v/>
      </c>
      <c r="N45" s="662"/>
    </row>
    <row r="46" spans="1:14" ht="12.75" customHeight="1">
      <c r="A46" s="680" t="s">
        <v>172</v>
      </c>
      <c r="B46" s="680"/>
      <c r="C46" s="680"/>
      <c r="D46" s="680"/>
      <c r="E46" s="680"/>
      <c r="F46" s="680"/>
      <c r="G46" s="680"/>
      <c r="H46" s="99">
        <f>'General TB Module'!O214</f>
        <v>6</v>
      </c>
      <c r="I46" s="99">
        <f>'General TB Module'!S214</f>
        <v>0</v>
      </c>
      <c r="J46" s="126">
        <f>(I46/H46)</f>
        <v>0</v>
      </c>
      <c r="K46" s="127" t="str">
        <f>IF($H$18="Previous audit results, if any (select)","",IF($H$18="","",IF($H$18="N/A","",IF($H$18="Baseline audit",'Previous Audit Information'!G19,IF($H$18="Audit 1",'Previous Audit Information'!I19,IF($H$18="Audit 2",'Previous Audit Information'!K19,IF($H$18="Audit 3",'Previous Audit Information'!M19)))))))</f>
        <v/>
      </c>
      <c r="L46" s="128" t="str">
        <f>IF($H$18="Previous audit results, if any (select)","",IF($H$18="","",IF($H$18="N/A","",IF($H$18="Baseline audit",'Previous Audit Information'!H19,IF($H$18="Audit 1",'Previous Audit Information'!J19,IF($H$18="Audit 2",'Previous Audit Information'!L19,IF($H$18="Audit 3",'Previous Audit Information'!N19)))))))</f>
        <v/>
      </c>
      <c r="M46" s="661" t="str">
        <f t="shared" si="7"/>
        <v/>
      </c>
      <c r="N46" s="662"/>
    </row>
    <row r="47" spans="1:14" ht="15" customHeight="1">
      <c r="A47" s="458" t="s">
        <v>1567</v>
      </c>
      <c r="B47" s="458"/>
      <c r="C47" s="458"/>
      <c r="D47" s="458"/>
      <c r="E47" s="458"/>
      <c r="F47" s="458"/>
      <c r="G47" s="458"/>
      <c r="H47" s="130">
        <f>SUM(H35:H46)</f>
        <v>74</v>
      </c>
      <c r="I47" s="131">
        <f>SUM(I35:I46)</f>
        <v>0</v>
      </c>
      <c r="J47" s="132">
        <f>ROUND(I47/H47,2)</f>
        <v>0</v>
      </c>
      <c r="K47" s="131" t="str">
        <f>IF($H$18="Previous audit results, if any (select)"," ",IF($H$18=""," ",IF($H$18="N/A"," ",IF($H$18&lt;&gt;"",SUM(K35:K46)))))</f>
        <v xml:space="preserve"> </v>
      </c>
      <c r="L47" s="308" t="str">
        <f>IF($H$18="Previous audit results, if any (select)","",IF($H$18="","",IF($H$18="N/A","",IF($H$18&lt;&gt;"",AVERAGE(L35:L46)))))</f>
        <v/>
      </c>
      <c r="M47" s="663" t="str">
        <f>IF(L47&lt;&gt;"",J47-L47,IF(L47="",""))</f>
        <v/>
      </c>
      <c r="N47" s="664"/>
    </row>
    <row r="48" spans="1:14" ht="12.75" customHeight="1">
      <c r="A48" s="133" t="s">
        <v>29</v>
      </c>
      <c r="B48" s="695" t="s">
        <v>123</v>
      </c>
      <c r="C48" s="695"/>
      <c r="D48" s="695"/>
      <c r="E48" s="695"/>
      <c r="F48" s="134" t="s">
        <v>173</v>
      </c>
      <c r="G48" s="135"/>
      <c r="H48" s="136"/>
      <c r="I48" s="136"/>
      <c r="J48" s="136"/>
      <c r="K48" s="136"/>
      <c r="L48" s="136"/>
      <c r="M48" s="136"/>
      <c r="N48" s="137"/>
    </row>
    <row r="49" spans="1:7" ht="12.75" customHeight="1">
      <c r="A49" s="138" t="s">
        <v>174</v>
      </c>
      <c r="B49" s="679" t="s">
        <v>124</v>
      </c>
      <c r="C49" s="679"/>
      <c r="D49" s="679"/>
      <c r="E49" s="679"/>
      <c r="F49" s="139" t="s">
        <v>175</v>
      </c>
      <c r="G49" s="138"/>
    </row>
    <row r="50" spans="1:7" ht="12.75" customHeight="1">
      <c r="A50" s="138" t="s">
        <v>117</v>
      </c>
      <c r="B50" s="679" t="s">
        <v>125</v>
      </c>
      <c r="C50" s="679"/>
      <c r="D50" s="679"/>
      <c r="E50" s="679"/>
      <c r="F50" s="139" t="s">
        <v>176</v>
      </c>
      <c r="G50" s="138"/>
    </row>
    <row r="51" spans="1:7" ht="12.75" customHeight="1">
      <c r="A51" s="138" t="s">
        <v>118</v>
      </c>
      <c r="B51" s="679" t="s">
        <v>126</v>
      </c>
      <c r="C51" s="679"/>
      <c r="D51" s="679"/>
      <c r="E51" s="679"/>
      <c r="F51" s="139" t="s">
        <v>177</v>
      </c>
      <c r="G51" s="138"/>
    </row>
    <row r="52" spans="1:7" ht="12.75" customHeight="1">
      <c r="A52" s="138" t="s">
        <v>119</v>
      </c>
      <c r="B52" s="679" t="s">
        <v>127</v>
      </c>
      <c r="C52" s="679"/>
      <c r="D52" s="679"/>
      <c r="E52" s="679"/>
      <c r="F52" s="139" t="s">
        <v>178</v>
      </c>
      <c r="G52" s="138"/>
    </row>
    <row r="53" spans="1:7" ht="12.75" customHeight="1">
      <c r="A53" s="138"/>
      <c r="B53" s="679" t="s">
        <v>179</v>
      </c>
      <c r="C53" s="679"/>
      <c r="D53" s="679"/>
      <c r="E53" s="679"/>
      <c r="F53" s="139" t="s">
        <v>180</v>
      </c>
      <c r="G53" s="138"/>
    </row>
    <row r="54" spans="1:7" ht="12.75" customHeight="1">
      <c r="A54" s="138"/>
      <c r="B54" s="679" t="s">
        <v>129</v>
      </c>
      <c r="C54" s="679"/>
      <c r="D54" s="679"/>
      <c r="E54" s="679"/>
      <c r="F54" s="139" t="s">
        <v>181</v>
      </c>
      <c r="G54" s="138"/>
    </row>
    <row r="55" spans="1:7" ht="12.75" customHeight="1">
      <c r="A55" s="138"/>
      <c r="B55" s="679" t="s">
        <v>182</v>
      </c>
      <c r="C55" s="679"/>
      <c r="D55" s="679"/>
      <c r="E55" s="679"/>
      <c r="F55" s="139" t="s">
        <v>183</v>
      </c>
      <c r="G55" s="138"/>
    </row>
    <row r="56" spans="1:7" ht="12.75" customHeight="1">
      <c r="A56" s="138"/>
      <c r="B56" s="679" t="s">
        <v>131</v>
      </c>
      <c r="C56" s="679"/>
      <c r="D56" s="679"/>
      <c r="E56" s="679"/>
      <c r="F56" s="139" t="s">
        <v>184</v>
      </c>
      <c r="G56" s="138"/>
    </row>
    <row r="57" spans="1:7" ht="12.75" customHeight="1">
      <c r="A57" s="138"/>
      <c r="B57" s="679" t="s">
        <v>132</v>
      </c>
      <c r="C57" s="679"/>
      <c r="D57" s="679"/>
      <c r="E57" s="679"/>
      <c r="F57" s="139" t="s">
        <v>185</v>
      </c>
      <c r="G57" s="138"/>
    </row>
    <row r="58" spans="1:7" ht="12.75" customHeight="1">
      <c r="A58" s="138"/>
      <c r="B58" s="679" t="s">
        <v>133</v>
      </c>
      <c r="C58" s="679"/>
      <c r="D58" s="679"/>
      <c r="E58" s="679"/>
      <c r="F58" s="139" t="s">
        <v>186</v>
      </c>
      <c r="G58" s="138"/>
    </row>
    <row r="59" spans="1:7" ht="12.75" customHeight="1">
      <c r="A59" s="138"/>
      <c r="B59" s="679" t="s">
        <v>134</v>
      </c>
      <c r="C59" s="679"/>
      <c r="D59" s="679"/>
      <c r="E59" s="679"/>
      <c r="F59" s="139" t="s">
        <v>187</v>
      </c>
      <c r="G59" s="138"/>
    </row>
    <row r="60" spans="1:7" ht="12.75" customHeight="1"/>
    <row r="61" spans="1:7" ht="12.75" customHeight="1"/>
    <row r="62" spans="1:7" ht="12.75" customHeight="1"/>
    <row r="63" spans="1:7" ht="12.75" customHeight="1"/>
    <row r="64" spans="1:7" ht="12.75" customHeight="1"/>
    <row r="65" spans="1:14" ht="12.75" customHeight="1"/>
    <row r="66" spans="1:14" ht="15" customHeight="1">
      <c r="A66" s="396" t="s">
        <v>1568</v>
      </c>
      <c r="B66" s="397"/>
      <c r="C66" s="397"/>
      <c r="D66" s="397"/>
      <c r="E66" s="397"/>
      <c r="F66" s="397"/>
      <c r="G66" s="397"/>
      <c r="H66" s="397"/>
      <c r="I66" s="397"/>
      <c r="J66" s="397"/>
      <c r="K66" s="397"/>
      <c r="L66" s="397"/>
      <c r="M66" s="397"/>
      <c r="N66" s="398"/>
    </row>
    <row r="67" spans="1:14" ht="12.75" customHeight="1">
      <c r="A67" s="682" t="s">
        <v>157</v>
      </c>
      <c r="B67" s="682"/>
      <c r="C67" s="682"/>
      <c r="D67" s="682"/>
      <c r="E67" s="682"/>
      <c r="F67" s="682"/>
      <c r="G67" s="682"/>
      <c r="H67" s="692" t="s">
        <v>158</v>
      </c>
      <c r="I67" s="685" t="s">
        <v>159</v>
      </c>
      <c r="J67" s="686"/>
      <c r="K67" s="685" t="s">
        <v>160</v>
      </c>
      <c r="L67" s="686"/>
      <c r="M67" s="685" t="s">
        <v>161</v>
      </c>
      <c r="N67" s="686"/>
    </row>
    <row r="68" spans="1:14" ht="12.75" customHeight="1">
      <c r="A68" s="682"/>
      <c r="B68" s="682"/>
      <c r="C68" s="682"/>
      <c r="D68" s="682"/>
      <c r="E68" s="682"/>
      <c r="F68" s="682"/>
      <c r="G68" s="682"/>
      <c r="H68" s="671"/>
      <c r="I68" s="123" t="s">
        <v>162</v>
      </c>
      <c r="J68" s="124" t="str">
        <f>IF($G$15=""," ",IF($G$15&lt;&gt;"",$G$15,))</f>
        <v xml:space="preserve"> </v>
      </c>
      <c r="K68" s="123" t="s">
        <v>162</v>
      </c>
      <c r="L68" s="125" t="str">
        <f>IF($H$18="pREVIOUS AUDIT RESULTS, IF ANY (SELECT)","",IF($H$18="N/A","",IF($H$18="Baseline audit",'Previous Audit Information'!$G$5,IF($H$18="Audit 1",'Previous Audit Information'!$I$5,IF($H$18="Audit 2",'Previous Audit Information'!$K$5,IF($H$18="Audit 3",'Previous Audit Information'!$M$5,IF($H$18="","")))))))</f>
        <v/>
      </c>
      <c r="M68" s="673"/>
      <c r="N68" s="674"/>
    </row>
    <row r="69" spans="1:14" ht="22" customHeight="1">
      <c r="A69" s="682"/>
      <c r="B69" s="682"/>
      <c r="C69" s="682"/>
      <c r="D69" s="682"/>
      <c r="E69" s="682"/>
      <c r="F69" s="682"/>
      <c r="G69" s="682"/>
      <c r="H69" s="672"/>
      <c r="I69" s="677" t="s">
        <v>163</v>
      </c>
      <c r="J69" s="678"/>
      <c r="K69" s="677" t="s">
        <v>164</v>
      </c>
      <c r="L69" s="678"/>
      <c r="M69" s="675"/>
      <c r="N69" s="676"/>
    </row>
    <row r="70" spans="1:14" ht="12.75" customHeight="1">
      <c r="A70" s="683" t="s">
        <v>165</v>
      </c>
      <c r="B70" s="683"/>
      <c r="C70" s="683"/>
      <c r="D70" s="683"/>
      <c r="E70" s="683"/>
      <c r="F70" s="683"/>
      <c r="G70" s="683"/>
      <c r="H70" s="140">
        <f>Smear!O31</f>
        <v>5</v>
      </c>
      <c r="I70" s="140">
        <f>Smear!S31</f>
        <v>0</v>
      </c>
      <c r="J70" s="141">
        <f>(I70/H70)</f>
        <v>0</v>
      </c>
      <c r="K70" s="142" t="str">
        <f>IF($H$18="Previous audit results, if any (select)","",IF($H$18="","",IF($H$18="N/A","",IF($H$18="Baseline audit",'Previous Audit Information'!G23,IF($H$18="Audit 1",'Previous Audit Information'!I23,IF($H$18="Audit 2",'Previous Audit Information'!K23,IF($H$18="Audit 3",'Previous Audit Information'!M23)))))))</f>
        <v/>
      </c>
      <c r="L70" s="143" t="str">
        <f>IF($H$18="Previous audit results, if any (select)","",IF($H$18="","",IF($H$18="N/A","",IF($H$18="Baseline audit",'Previous Audit Information'!H23,IF($H$18="Audit 1",'Previous Audit Information'!J23,IF($H$18="Audit 2",'Previous Audit Information'!L23,IF($H$18="Audit 3",'Previous Audit Information'!N23)))))))</f>
        <v/>
      </c>
      <c r="M70" s="693" t="str">
        <f>IF(L70&lt;&gt;"",J70-L70,IF(L70="",""))</f>
        <v/>
      </c>
      <c r="N70" s="694"/>
    </row>
    <row r="71" spans="1:14" ht="12.75" customHeight="1">
      <c r="A71" s="680" t="s">
        <v>124</v>
      </c>
      <c r="B71" s="680"/>
      <c r="C71" s="680"/>
      <c r="D71" s="680"/>
      <c r="E71" s="680"/>
      <c r="F71" s="680"/>
      <c r="G71" s="680"/>
      <c r="H71" s="99" t="s">
        <v>29</v>
      </c>
      <c r="I71" s="99" t="s">
        <v>29</v>
      </c>
      <c r="J71" s="128" t="s">
        <v>29</v>
      </c>
      <c r="K71" s="127" t="str">
        <f>IF($H$18="Previous audit results, if any (select)","",IF($H$18="","",IF($H$18="N/A","",IF($H$18="Baseline audit",'Previous Audit Information'!G24,IF($H$18="Audit 1",'Previous Audit Information'!I24,IF($H$18="Audit 2",'Previous Audit Information'!K24,IF($H$18="Audit 3",'Previous Audit Information'!M24)))))))</f>
        <v/>
      </c>
      <c r="L71" s="128" t="str">
        <f>IF($H$18="Previous audit results, if any (select)","",IF($H$18="","",IF($H$18="N/A","",IF($H$18="Baseline audit",'Previous Audit Information'!H24,IF($H$18="Audit 1",'Previous Audit Information'!J24,IF($H$18="Audit 2",'Previous Audit Information'!L24,IF($H$18="Audit 3",'Previous Audit Information'!N24)))))))</f>
        <v/>
      </c>
      <c r="M71" s="661"/>
      <c r="N71" s="662"/>
    </row>
    <row r="72" spans="1:14" ht="12.75" customHeight="1">
      <c r="A72" s="680" t="s">
        <v>166</v>
      </c>
      <c r="B72" s="680"/>
      <c r="C72" s="680"/>
      <c r="D72" s="680"/>
      <c r="E72" s="680"/>
      <c r="F72" s="680"/>
      <c r="G72" s="680"/>
      <c r="H72" s="99" t="s">
        <v>29</v>
      </c>
      <c r="I72" s="99" t="s">
        <v>29</v>
      </c>
      <c r="J72" s="128" t="s">
        <v>29</v>
      </c>
      <c r="K72" s="127" t="str">
        <f>IF($H$18="Previous audit results, if any (select)","",IF($H$18="","",IF($H$18="N/A","",IF($H$18="Baseline audit",'Previous Audit Information'!G25,IF($H$18="Audit 1",'Previous Audit Information'!I25,IF($H$18="Audit 2",'Previous Audit Information'!K25,IF($H$18="Audit 3",'Previous Audit Information'!M25)))))))</f>
        <v/>
      </c>
      <c r="L72" s="128" t="str">
        <f>IF($H$18="Previous audit results, if any (select)","",IF($H$18="","",IF($H$18="N/A","",IF($H$18="Baseline audit",'Previous Audit Information'!H25,IF($H$18="Audit 1",'Previous Audit Information'!J25,IF($H$18="Audit 2",'Previous Audit Information'!L25,IF($H$18="Audit 3",'Previous Audit Information'!N25)))))))</f>
        <v/>
      </c>
      <c r="M72" s="661"/>
      <c r="N72" s="662"/>
    </row>
    <row r="73" spans="1:14" ht="12.75" customHeight="1">
      <c r="A73" s="680" t="s">
        <v>167</v>
      </c>
      <c r="B73" s="680"/>
      <c r="C73" s="680"/>
      <c r="D73" s="680"/>
      <c r="E73" s="680"/>
      <c r="F73" s="680"/>
      <c r="G73" s="680"/>
      <c r="H73" s="99">
        <f>Smear!O44</f>
        <v>2</v>
      </c>
      <c r="I73" s="99">
        <f>Smear!S44</f>
        <v>0</v>
      </c>
      <c r="J73" s="126">
        <f>(I73/H73)</f>
        <v>0</v>
      </c>
      <c r="K73" s="127" t="str">
        <f>IF($H$18="Previous audit results, if any (select)","",IF($H$18="","",IF($H$18="N/A","",IF($H$18="Baseline audit",'Previous Audit Information'!G26,IF($H$18="Audit 1",'Previous Audit Information'!I26,IF($H$18="Audit 2",'Previous Audit Information'!K26,IF($H$18="Audit 3",'Previous Audit Information'!M26)))))))</f>
        <v/>
      </c>
      <c r="L73" s="128" t="str">
        <f>IF($H$18="Previous audit results, if any (select)","",IF($H$18="","",IF($H$18="N/A","",IF($H$18="Baseline audit",'Previous Audit Information'!H26,IF($H$18="Audit 1",'Previous Audit Information'!J26,IF($H$18="Audit 2",'Previous Audit Information'!L26,IF($H$18="Audit 3",'Previous Audit Information'!N26)))))))</f>
        <v/>
      </c>
      <c r="M73" s="661" t="str">
        <f t="shared" ref="M73:M80" si="11">IF(L73&lt;&gt;"",J73-L73,IF(L73="",""))</f>
        <v/>
      </c>
      <c r="N73" s="662"/>
    </row>
    <row r="74" spans="1:14" ht="12.75" customHeight="1">
      <c r="A74" s="680" t="s">
        <v>127</v>
      </c>
      <c r="B74" s="680"/>
      <c r="C74" s="680"/>
      <c r="D74" s="680"/>
      <c r="E74" s="680"/>
      <c r="F74" s="680"/>
      <c r="G74" s="680"/>
      <c r="H74" s="99" t="s">
        <v>29</v>
      </c>
      <c r="I74" s="99" t="s">
        <v>29</v>
      </c>
      <c r="J74" s="128" t="s">
        <v>29</v>
      </c>
      <c r="K74" s="127" t="str">
        <f>IF($H$18="Previous audit results, if any (select)","",IF($H$18="","",IF($H$18="N/A","",IF($H$18="Baseline audit",'Previous Audit Information'!G27,IF($H$18="Audit 1",'Previous Audit Information'!I27,IF($H$18="Audit 2",'Previous Audit Information'!K27,IF($H$18="Audit 3",'Previous Audit Information'!M27)))))))</f>
        <v/>
      </c>
      <c r="L74" s="128" t="str">
        <f>IF($H$18="Previous audit results, if any (select)","",IF($H$18="","",IF($H$18="N/A","",IF($H$18="Baseline audit",'Previous Audit Information'!H27,IF($H$18="Audit 1",'Previous Audit Information'!J27,IF($H$18="Audit 2",'Previous Audit Information'!L27,IF($H$18="Audit 3",'Previous Audit Information'!N27)))))))</f>
        <v/>
      </c>
      <c r="M74" s="661"/>
      <c r="N74" s="662"/>
    </row>
    <row r="75" spans="1:14" ht="12.75" customHeight="1">
      <c r="A75" s="680" t="s">
        <v>168</v>
      </c>
      <c r="B75" s="680"/>
      <c r="C75" s="680"/>
      <c r="D75" s="680"/>
      <c r="E75" s="680"/>
      <c r="F75" s="680"/>
      <c r="G75" s="680"/>
      <c r="H75" s="99" t="s">
        <v>29</v>
      </c>
      <c r="I75" s="99" t="s">
        <v>29</v>
      </c>
      <c r="J75" s="128" t="s">
        <v>29</v>
      </c>
      <c r="K75" s="127" t="str">
        <f>IF($H$18="Previous audit results, if any (select)","",IF($H$18="","",IF($H$18="N/A","",IF($H$18="Baseline audit",'Previous Audit Information'!G28,IF($H$18="Audit 1",'Previous Audit Information'!I28,IF($H$18="Audit 2",'Previous Audit Information'!K28,IF($H$18="Audit 3",'Previous Audit Information'!M28)))))))</f>
        <v/>
      </c>
      <c r="L75" s="128" t="str">
        <f>IF($H$18="Previous audit results, if any (select)","",IF($H$18="","",IF($H$18="N/A","",IF($H$18="Baseline audit",'Previous Audit Information'!H28,IF($H$18="Audit 1",'Previous Audit Information'!J28,IF($H$18="Audit 2",'Previous Audit Information'!L28,IF($H$18="Audit 3",'Previous Audit Information'!N28)))))))</f>
        <v/>
      </c>
      <c r="M75" s="661"/>
      <c r="N75" s="662"/>
    </row>
    <row r="76" spans="1:14" ht="12.75" customHeight="1">
      <c r="A76" s="680" t="s">
        <v>169</v>
      </c>
      <c r="B76" s="680"/>
      <c r="C76" s="680"/>
      <c r="D76" s="680"/>
      <c r="E76" s="680"/>
      <c r="F76" s="680"/>
      <c r="G76" s="680"/>
      <c r="H76" s="99">
        <f>Smear!O59</f>
        <v>2</v>
      </c>
      <c r="I76" s="99">
        <f>Smear!S59</f>
        <v>0</v>
      </c>
      <c r="J76" s="126">
        <f>(I76/H76)</f>
        <v>0</v>
      </c>
      <c r="K76" s="127" t="str">
        <f>IF($H$18="Previous audit results, if any (select)","",IF($H$18="","",IF($H$18="N/A","",IF($H$18="Baseline audit",'Previous Audit Information'!G29,IF($H$18="Audit 1",'Previous Audit Information'!I29,IF($H$18="Audit 2",'Previous Audit Information'!K29,IF($H$18="Audit 3",'Previous Audit Information'!M29)))))))</f>
        <v/>
      </c>
      <c r="L76" s="128" t="str">
        <f>IF($H$18="Previous audit results, if any (select)","",IF($H$18="","",IF($H$18="N/A","",IF($H$18="Baseline audit",'Previous Audit Information'!H29,IF($H$18="Audit 1",'Previous Audit Information'!J29,IF($H$18="Audit 2",'Previous Audit Information'!L29,IF($H$18="Audit 3",'Previous Audit Information'!N29)))))))</f>
        <v/>
      </c>
      <c r="M76" s="661" t="str">
        <f t="shared" si="11"/>
        <v/>
      </c>
      <c r="N76" s="662"/>
    </row>
    <row r="77" spans="1:14" ht="12.75" customHeight="1">
      <c r="A77" s="680" t="s">
        <v>170</v>
      </c>
      <c r="B77" s="680"/>
      <c r="C77" s="680"/>
      <c r="D77" s="680"/>
      <c r="E77" s="680"/>
      <c r="F77" s="680"/>
      <c r="G77" s="680"/>
      <c r="H77" s="99">
        <f>Smear!O87</f>
        <v>7</v>
      </c>
      <c r="I77" s="99">
        <f>Smear!S87</f>
        <v>0</v>
      </c>
      <c r="J77" s="126">
        <f>(I77/H77)</f>
        <v>0</v>
      </c>
      <c r="K77" s="127" t="str">
        <f>IF($H$18="Previous audit results, if any (select)","",IF($H$18="","",IF($H$18="N/A","",IF($H$18="Baseline audit",'Previous Audit Information'!G30,IF($H$18="Audit 1",'Previous Audit Information'!I30,IF($H$18="Audit 2",'Previous Audit Information'!K30,IF($H$18="Audit 3",'Previous Audit Information'!M30)))))))</f>
        <v/>
      </c>
      <c r="L77" s="128" t="str">
        <f>IF($H$18="Previous audit results, if any (select)","",IF($H$18="","",IF($H$18="N/A","",IF($H$18="Baseline audit",'Previous Audit Information'!H30,IF($H$18="Audit 1",'Previous Audit Information'!J30,IF($H$18="Audit 2",'Previous Audit Information'!L30,IF($H$18="Audit 3",'Previous Audit Information'!N30)))))))</f>
        <v/>
      </c>
      <c r="M77" s="661" t="str">
        <f t="shared" si="11"/>
        <v/>
      </c>
      <c r="N77" s="662"/>
    </row>
    <row r="78" spans="1:14" ht="12.75" customHeight="1">
      <c r="A78" s="680" t="s">
        <v>131</v>
      </c>
      <c r="B78" s="680"/>
      <c r="C78" s="680"/>
      <c r="D78" s="680"/>
      <c r="E78" s="680"/>
      <c r="F78" s="680"/>
      <c r="G78" s="680"/>
      <c r="H78" s="99" t="s">
        <v>29</v>
      </c>
      <c r="I78" s="99" t="s">
        <v>29</v>
      </c>
      <c r="J78" s="128" t="s">
        <v>29</v>
      </c>
      <c r="K78" s="127" t="str">
        <f>IF($H$18="Previous audit results, if any (select)","",IF($H$18="","",IF($H$18="N/A","",IF($H$18="Baseline audit",'Previous Audit Information'!G31,IF($H$18="Audit 1",'Previous Audit Information'!I31,IF($H$18="Audit 2",'Previous Audit Information'!K31,IF($H$18="Audit 3",'Previous Audit Information'!M31)))))))</f>
        <v/>
      </c>
      <c r="L78" s="128" t="str">
        <f>IF($H$18="Previous audit results, if any (select)","",IF($H$18="","",IF($H$18="N/A","",IF($H$18="Baseline audit",'Previous Audit Information'!H31,IF($H$18="Audit 1",'Previous Audit Information'!J31,IF($H$18="Audit 2",'Previous Audit Information'!L31,IF($H$18="Audit 3",'Previous Audit Information'!N31)))))))</f>
        <v/>
      </c>
      <c r="M78" s="661"/>
      <c r="N78" s="662"/>
    </row>
    <row r="79" spans="1:14" ht="12.75" customHeight="1">
      <c r="A79" s="680" t="s">
        <v>132</v>
      </c>
      <c r="B79" s="680"/>
      <c r="C79" s="680"/>
      <c r="D79" s="680"/>
      <c r="E79" s="680"/>
      <c r="F79" s="680"/>
      <c r="G79" s="680"/>
      <c r="H79" s="99" t="s">
        <v>29</v>
      </c>
      <c r="I79" s="99" t="s">
        <v>29</v>
      </c>
      <c r="J79" s="128" t="s">
        <v>29</v>
      </c>
      <c r="K79" s="127" t="str">
        <f>IF($H$18="Previous audit results, if any (select)","",IF($H$18="","",IF($H$18="N/A","",IF($H$18="Baseline audit",'Previous Audit Information'!G32,IF($H$18="Audit 1",'Previous Audit Information'!I32,IF($H$18="Audit 2",'Previous Audit Information'!K32,IF($H$18="Audit 3",'Previous Audit Information'!M32)))))))</f>
        <v/>
      </c>
      <c r="L79" s="128" t="str">
        <f>IF($H$18="Previous audit results, if any (select)","",IF($H$18="","",IF($H$18="N/A","",IF($H$18="Baseline audit",'Previous Audit Information'!H32,IF($H$18="Audit 1",'Previous Audit Information'!J32,IF($H$18="Audit 2",'Previous Audit Information'!L32,IF($H$18="Audit 3",'Previous Audit Information'!N32)))))))</f>
        <v/>
      </c>
      <c r="M79" s="661"/>
      <c r="N79" s="662"/>
    </row>
    <row r="80" spans="1:14" ht="12.75" customHeight="1">
      <c r="A80" s="680" t="s">
        <v>171</v>
      </c>
      <c r="B80" s="680"/>
      <c r="C80" s="680"/>
      <c r="D80" s="680"/>
      <c r="E80" s="680"/>
      <c r="F80" s="680"/>
      <c r="G80" s="680"/>
      <c r="H80" s="99">
        <f>Smear!O103</f>
        <v>5</v>
      </c>
      <c r="I80" s="99">
        <f>Smear!S103</f>
        <v>0</v>
      </c>
      <c r="J80" s="126">
        <f>(I80/H80)</f>
        <v>0</v>
      </c>
      <c r="K80" s="127" t="str">
        <f>IF($H$18="Previous audit results, if any (select)","",IF($H$18="","",IF($H$18="N/A","",IF($H$18="Baseline audit",'Previous Audit Information'!G33,IF($H$18="Audit 1",'Previous Audit Information'!I33,IF($H$18="Audit 2",'Previous Audit Information'!K33,IF($H$18="Audit 3",'Previous Audit Information'!M33)))))))</f>
        <v/>
      </c>
      <c r="L80" s="128" t="str">
        <f>IF($H$18="Previous audit results, if any (select)","",IF($H$18="","",IF($H$18="N/A","",IF($H$18="Baseline audit",'Previous Audit Information'!H33,IF($H$18="Audit 1",'Previous Audit Information'!J33,IF($H$18="Audit 2",'Previous Audit Information'!L33,IF($H$18="Audit 3",'Previous Audit Information'!N33)))))))</f>
        <v/>
      </c>
      <c r="M80" s="661" t="str">
        <f t="shared" si="11"/>
        <v/>
      </c>
      <c r="N80" s="662"/>
    </row>
    <row r="81" spans="1:14" ht="12.75" customHeight="1">
      <c r="A81" s="680" t="s">
        <v>172</v>
      </c>
      <c r="B81" s="680"/>
      <c r="C81" s="680"/>
      <c r="D81" s="680"/>
      <c r="E81" s="680"/>
      <c r="F81" s="680"/>
      <c r="G81" s="680"/>
      <c r="H81" s="99" t="s">
        <v>29</v>
      </c>
      <c r="I81" s="99" t="s">
        <v>29</v>
      </c>
      <c r="J81" s="128" t="s">
        <v>29</v>
      </c>
      <c r="K81" s="127" t="str">
        <f>IF($H$18="Previous audit results, if any (select)","",IF($H$18="","",IF($H$18="N/A","",IF($H$18="Baseline audit",'Previous Audit Information'!G34,IF($H$18="Audit 1",'Previous Audit Information'!I34,IF($H$18="Audit 2",'Previous Audit Information'!K34,IF($H$18="Audit 3",'Previous Audit Information'!M34)))))))</f>
        <v/>
      </c>
      <c r="L81" s="128" t="str">
        <f>IF($H$18="Previous audit results, if any (select)","",IF($H$18="","",IF($H$18="N/A","",IF($H$18="Baseline audit",'Previous Audit Information'!H34,IF($H$18="Audit 1",'Previous Audit Information'!J34,IF($H$18="Audit 2",'Previous Audit Information'!L34,IF($H$18="Audit 3",'Previous Audit Information'!N34)))))))</f>
        <v/>
      </c>
      <c r="M81" s="661"/>
      <c r="N81" s="662"/>
    </row>
    <row r="82" spans="1:14" ht="15" customHeight="1">
      <c r="A82" s="458" t="s">
        <v>1567</v>
      </c>
      <c r="B82" s="458"/>
      <c r="C82" s="458"/>
      <c r="D82" s="458"/>
      <c r="E82" s="458"/>
      <c r="F82" s="458"/>
      <c r="G82" s="458"/>
      <c r="H82" s="130">
        <f>SUM(H70:H81)</f>
        <v>21</v>
      </c>
      <c r="I82" s="131">
        <f>SUM(I70:I81)</f>
        <v>0</v>
      </c>
      <c r="J82" s="132">
        <f>ROUND(I82/H82,2)</f>
        <v>0</v>
      </c>
      <c r="K82" s="131" t="str">
        <f>IF($H$18="Previous audit results, if any (select)"," ",IF($H$18=""," ",IF($H$18="N/A"," ",IF($H$18&lt;&gt;"",SUM(K70:K81)))))</f>
        <v xml:space="preserve"> </v>
      </c>
      <c r="L82" s="308" t="str">
        <f>IF($H$18="Previous audit results, if any (select)","",IF($H$18="","",IF($H$18="N/A","",IF($H$18&lt;&gt;"",AVERAGE(L70:L81)))))</f>
        <v/>
      </c>
      <c r="M82" s="663" t="str">
        <f>IF(L82&lt;&gt;"",J82-L82,IF(L82="",""))</f>
        <v/>
      </c>
      <c r="N82" s="664"/>
    </row>
    <row r="83" spans="1:14" ht="12.75" customHeight="1">
      <c r="A83" s="138" t="s">
        <v>29</v>
      </c>
      <c r="B83" s="679" t="s">
        <v>123</v>
      </c>
      <c r="C83" s="679"/>
      <c r="D83" s="679"/>
      <c r="E83" s="679"/>
      <c r="F83" s="139" t="s">
        <v>173</v>
      </c>
      <c r="G83" s="138"/>
    </row>
    <row r="84" spans="1:14" ht="12.75" customHeight="1">
      <c r="A84" s="138" t="s">
        <v>174</v>
      </c>
      <c r="B84" s="679" t="s">
        <v>124</v>
      </c>
      <c r="C84" s="679"/>
      <c r="D84" s="679"/>
      <c r="E84" s="679"/>
      <c r="F84" s="139" t="s">
        <v>175</v>
      </c>
      <c r="G84" s="138"/>
    </row>
    <row r="85" spans="1:14" ht="12.75" customHeight="1">
      <c r="A85" s="138" t="s">
        <v>117</v>
      </c>
      <c r="B85" s="679" t="s">
        <v>125</v>
      </c>
      <c r="C85" s="679"/>
      <c r="D85" s="679"/>
      <c r="E85" s="679"/>
      <c r="F85" s="139" t="s">
        <v>176</v>
      </c>
      <c r="G85" s="138"/>
    </row>
    <row r="86" spans="1:14" ht="12.75" customHeight="1">
      <c r="A86" s="138" t="s">
        <v>118</v>
      </c>
      <c r="B86" s="679" t="s">
        <v>126</v>
      </c>
      <c r="C86" s="679"/>
      <c r="D86" s="679"/>
      <c r="E86" s="679"/>
      <c r="F86" s="139" t="s">
        <v>177</v>
      </c>
      <c r="G86" s="138"/>
    </row>
    <row r="87" spans="1:14" ht="12.75" customHeight="1">
      <c r="A87" s="138" t="s">
        <v>119</v>
      </c>
      <c r="B87" s="679" t="s">
        <v>127</v>
      </c>
      <c r="C87" s="679"/>
      <c r="D87" s="679"/>
      <c r="E87" s="679"/>
      <c r="F87" s="139" t="s">
        <v>178</v>
      </c>
      <c r="G87" s="138"/>
    </row>
    <row r="88" spans="1:14" ht="12.75" customHeight="1">
      <c r="A88" s="138"/>
      <c r="B88" s="679" t="s">
        <v>179</v>
      </c>
      <c r="C88" s="679"/>
      <c r="D88" s="679"/>
      <c r="E88" s="679"/>
      <c r="F88" s="139" t="s">
        <v>180</v>
      </c>
      <c r="G88" s="138"/>
    </row>
    <row r="89" spans="1:14" ht="12.75" customHeight="1">
      <c r="A89" s="138"/>
      <c r="B89" s="679" t="s">
        <v>129</v>
      </c>
      <c r="C89" s="679"/>
      <c r="D89" s="679"/>
      <c r="E89" s="679"/>
      <c r="F89" s="139" t="s">
        <v>181</v>
      </c>
      <c r="G89" s="138"/>
    </row>
    <row r="90" spans="1:14" ht="12.75" customHeight="1">
      <c r="A90" s="138"/>
      <c r="B90" s="679" t="s">
        <v>182</v>
      </c>
      <c r="C90" s="679"/>
      <c r="D90" s="679"/>
      <c r="E90" s="679"/>
      <c r="F90" s="139" t="s">
        <v>183</v>
      </c>
      <c r="G90" s="138"/>
    </row>
    <row r="91" spans="1:14" ht="12.75" customHeight="1">
      <c r="A91" s="138"/>
      <c r="B91" s="679" t="s">
        <v>131</v>
      </c>
      <c r="C91" s="679"/>
      <c r="D91" s="679"/>
      <c r="E91" s="679"/>
      <c r="F91" s="139" t="s">
        <v>184</v>
      </c>
      <c r="G91" s="138"/>
    </row>
    <row r="92" spans="1:14" ht="12.75" customHeight="1">
      <c r="A92" s="138"/>
      <c r="B92" s="679" t="s">
        <v>132</v>
      </c>
      <c r="C92" s="679"/>
      <c r="D92" s="679"/>
      <c r="E92" s="679"/>
      <c r="F92" s="139" t="s">
        <v>185</v>
      </c>
      <c r="G92" s="138"/>
    </row>
    <row r="93" spans="1:14" ht="12.75" customHeight="1">
      <c r="A93" s="138"/>
      <c r="B93" s="679" t="s">
        <v>133</v>
      </c>
      <c r="C93" s="679"/>
      <c r="D93" s="679"/>
      <c r="E93" s="679"/>
      <c r="F93" s="139" t="s">
        <v>186</v>
      </c>
      <c r="G93" s="138"/>
    </row>
    <row r="94" spans="1:14" ht="12.75" customHeight="1">
      <c r="A94" s="138"/>
      <c r="B94" s="679" t="s">
        <v>134</v>
      </c>
      <c r="C94" s="679"/>
      <c r="D94" s="679"/>
      <c r="E94" s="679"/>
      <c r="F94" s="139" t="s">
        <v>187</v>
      </c>
      <c r="G94" s="138"/>
    </row>
    <row r="95" spans="1:14" ht="12.75" customHeight="1"/>
    <row r="96" spans="1:14" ht="12.75" customHeight="1"/>
    <row r="97" spans="1:14" ht="12.75" customHeight="1"/>
    <row r="98" spans="1:14" ht="12.75" customHeight="1"/>
    <row r="99" spans="1:14" ht="12.75" customHeight="1"/>
    <row r="100" spans="1:14" ht="12.75" customHeight="1"/>
    <row r="101" spans="1:14" ht="15" customHeight="1">
      <c r="A101" s="396" t="s">
        <v>1569</v>
      </c>
      <c r="B101" s="397"/>
      <c r="C101" s="397"/>
      <c r="D101" s="397"/>
      <c r="E101" s="397"/>
      <c r="F101" s="397"/>
      <c r="G101" s="397"/>
      <c r="H101" s="397"/>
      <c r="I101" s="397"/>
      <c r="J101" s="397"/>
      <c r="K101" s="397"/>
      <c r="L101" s="397"/>
      <c r="M101" s="397"/>
      <c r="N101" s="398"/>
    </row>
    <row r="102" spans="1:14" ht="12.75" customHeight="1">
      <c r="A102" s="681" t="s">
        <v>157</v>
      </c>
      <c r="B102" s="681"/>
      <c r="C102" s="681"/>
      <c r="D102" s="681"/>
      <c r="E102" s="681"/>
      <c r="F102" s="681"/>
      <c r="G102" s="681"/>
      <c r="H102" s="671" t="s">
        <v>158</v>
      </c>
      <c r="I102" s="673" t="s">
        <v>159</v>
      </c>
      <c r="J102" s="674"/>
      <c r="K102" s="673" t="s">
        <v>160</v>
      </c>
      <c r="L102" s="674"/>
      <c r="M102" s="673" t="s">
        <v>161</v>
      </c>
      <c r="N102" s="674"/>
    </row>
    <row r="103" spans="1:14" ht="12.75" customHeight="1">
      <c r="A103" s="682"/>
      <c r="B103" s="682"/>
      <c r="C103" s="682"/>
      <c r="D103" s="682"/>
      <c r="E103" s="682"/>
      <c r="F103" s="682"/>
      <c r="G103" s="682"/>
      <c r="H103" s="671"/>
      <c r="I103" s="123" t="s">
        <v>162</v>
      </c>
      <c r="J103" s="124" t="str">
        <f>IF($G$15=""," ",IF($G$15&lt;&gt;"",$G$15,))</f>
        <v xml:space="preserve"> </v>
      </c>
      <c r="K103" s="123" t="s">
        <v>162</v>
      </c>
      <c r="L103" s="125" t="str">
        <f>IF($H$18="pREVIOUS AUDIT RESULTS, IF ANY (SELECT)","",IF($H$18="N/A","",IF($H$18="Baseline audit",'Previous Audit Information'!$G$5,IF($H$18="Audit 1",'Previous Audit Information'!$I$5,IF($H$18="Audit 2",'Previous Audit Information'!$K$5,IF($H$18="Audit 3",'Previous Audit Information'!$M$5,IF($H$18="","")))))))</f>
        <v/>
      </c>
      <c r="M103" s="673"/>
      <c r="N103" s="674"/>
    </row>
    <row r="104" spans="1:14" ht="22" customHeight="1">
      <c r="A104" s="682"/>
      <c r="B104" s="682"/>
      <c r="C104" s="682"/>
      <c r="D104" s="682"/>
      <c r="E104" s="682"/>
      <c r="F104" s="682"/>
      <c r="G104" s="682"/>
      <c r="H104" s="672"/>
      <c r="I104" s="677" t="s">
        <v>163</v>
      </c>
      <c r="J104" s="678"/>
      <c r="K104" s="677" t="s">
        <v>164</v>
      </c>
      <c r="L104" s="678"/>
      <c r="M104" s="675"/>
      <c r="N104" s="676"/>
    </row>
    <row r="105" spans="1:14" ht="12.75" customHeight="1">
      <c r="A105" s="680" t="s">
        <v>165</v>
      </c>
      <c r="B105" s="680"/>
      <c r="C105" s="680"/>
      <c r="D105" s="680"/>
      <c r="E105" s="680"/>
      <c r="F105" s="680"/>
      <c r="G105" s="680"/>
      <c r="H105" s="99">
        <f>Culture!O41</f>
        <v>5</v>
      </c>
      <c r="I105" s="99">
        <f>Culture!S41</f>
        <v>0</v>
      </c>
      <c r="J105" s="126">
        <f>(I105/H105)</f>
        <v>0</v>
      </c>
      <c r="K105" s="127" t="str">
        <f>IF($H$18="Previous audit results, if any (select)","",IF($H$18="","",IF($H$18="N/A","",IF($H$18="Baseline audit",'Previous Audit Information'!G38,IF($H$18="Audit 1",'Previous Audit Information'!I38,IF($H$18="Audit 2",'Previous Audit Information'!K38,IF($H$18="Audit 3",'Previous Audit Information'!M38)))))))</f>
        <v/>
      </c>
      <c r="L105" s="128" t="str">
        <f>IF($H$18="Previous audit results, if any (select)","",IF($H$18="","",IF($H$18="N/A","",IF($H$18="Baseline audit",'Previous Audit Information'!H38,IF($H$18="Audit 1",'Previous Audit Information'!J38,IF($H$18="Audit 2",'Previous Audit Information'!L38,IF($H$18="Audit 3",'Previous Audit Information'!N38)))))))</f>
        <v/>
      </c>
      <c r="M105" s="661" t="str">
        <f>IF(L105&lt;&gt;"",J105-L105,IF(L105="",""))</f>
        <v/>
      </c>
      <c r="N105" s="662"/>
    </row>
    <row r="106" spans="1:14" ht="12.75" customHeight="1">
      <c r="A106" s="680" t="s">
        <v>124</v>
      </c>
      <c r="B106" s="680"/>
      <c r="C106" s="680"/>
      <c r="D106" s="680"/>
      <c r="E106" s="680"/>
      <c r="F106" s="680"/>
      <c r="G106" s="680"/>
      <c r="H106" s="99" t="s">
        <v>29</v>
      </c>
      <c r="I106" s="99" t="s">
        <v>29</v>
      </c>
      <c r="J106" s="128" t="s">
        <v>29</v>
      </c>
      <c r="K106" s="127" t="str">
        <f>IF($H$18="Previous audit results, if any (select)","",IF($H$18="","",IF($H$18="N/A","",IF($H$18="Baseline audit",'Previous Audit Information'!G39,IF($H$18="Audit 1",'Previous Audit Information'!I39,IF($H$18="Audit 2",'Previous Audit Information'!K39,IF($H$18="Audit 3",'Previous Audit Information'!M39)))))))</f>
        <v/>
      </c>
      <c r="L106" s="128" t="str">
        <f>IF($H$18="Previous audit results, if any (select)","",IF($H$18="","",IF($H$18="N/A","",IF($H$18="Baseline audit",'Previous Audit Information'!H39,IF($H$18="Audit 1",'Previous Audit Information'!J39,IF($H$18="Audit 2",'Previous Audit Information'!L39,IF($H$18="Audit 3",'Previous Audit Information'!N39)))))))</f>
        <v/>
      </c>
      <c r="M106" s="661"/>
      <c r="N106" s="662"/>
    </row>
    <row r="107" spans="1:14" ht="12.75" customHeight="1">
      <c r="A107" s="680" t="s">
        <v>166</v>
      </c>
      <c r="B107" s="680"/>
      <c r="C107" s="680"/>
      <c r="D107" s="680"/>
      <c r="E107" s="680"/>
      <c r="F107" s="680"/>
      <c r="G107" s="680"/>
      <c r="H107" s="99" t="s">
        <v>29</v>
      </c>
      <c r="I107" s="99" t="s">
        <v>29</v>
      </c>
      <c r="J107" s="128" t="s">
        <v>29</v>
      </c>
      <c r="K107" s="127" t="str">
        <f>IF($H$18="Previous audit results, if any (select)","",IF($H$18="","",IF($H$18="N/A","",IF($H$18="Baseline audit",'Previous Audit Information'!G40,IF($H$18="Audit 1",'Previous Audit Information'!I40,IF($H$18="Audit 2",'Previous Audit Information'!K40,IF($H$18="Audit 3",'Previous Audit Information'!M40)))))))</f>
        <v/>
      </c>
      <c r="L107" s="128" t="str">
        <f>IF($H$18="Previous audit results, if any (select)","",IF($H$18="","",IF($H$18="N/A","",IF($H$18="Baseline audit",'Previous Audit Information'!H40,IF($H$18="Audit 1",'Previous Audit Information'!J40,IF($H$18="Audit 2",'Previous Audit Information'!L40,IF($H$18="Audit 3",'Previous Audit Information'!N40)))))))</f>
        <v/>
      </c>
      <c r="M107" s="661"/>
      <c r="N107" s="662"/>
    </row>
    <row r="108" spans="1:14" ht="12.75" customHeight="1">
      <c r="A108" s="680" t="s">
        <v>167</v>
      </c>
      <c r="B108" s="680"/>
      <c r="C108" s="680"/>
      <c r="D108" s="680"/>
      <c r="E108" s="680"/>
      <c r="F108" s="680"/>
      <c r="G108" s="680"/>
      <c r="H108" s="99">
        <f>Culture!O54</f>
        <v>2</v>
      </c>
      <c r="I108" s="99">
        <f>Culture!S54</f>
        <v>0</v>
      </c>
      <c r="J108" s="126">
        <f>(I108/H108)</f>
        <v>0</v>
      </c>
      <c r="K108" s="127" t="str">
        <f>IF($H$18="Previous audit results, if any (select)","",IF($H$18="","",IF($H$18="N/A","",IF($H$18="Baseline audit",'Previous Audit Information'!G41,IF($H$18="Audit 1",'Previous Audit Information'!I41,IF($H$18="Audit 2",'Previous Audit Information'!K41,IF($H$18="Audit 3",'Previous Audit Information'!M41)))))))</f>
        <v/>
      </c>
      <c r="L108" s="128" t="str">
        <f>IF($H$18="Previous audit results, if any (select)","",IF($H$18="","",IF($H$18="N/A","",IF($H$18="Baseline audit",'Previous Audit Information'!H41,IF($H$18="Audit 1",'Previous Audit Information'!J41,IF($H$18="Audit 2",'Previous Audit Information'!L41,IF($H$18="Audit 3",'Previous Audit Information'!N41)))))))</f>
        <v/>
      </c>
      <c r="M108" s="661" t="str">
        <f t="shared" ref="M108:M115" si="12">IF(L108&lt;&gt;"",J108-L108,IF(L108="",""))</f>
        <v/>
      </c>
      <c r="N108" s="662"/>
    </row>
    <row r="109" spans="1:14" ht="12.75" customHeight="1">
      <c r="A109" s="680" t="s">
        <v>127</v>
      </c>
      <c r="B109" s="680"/>
      <c r="C109" s="680"/>
      <c r="D109" s="680"/>
      <c r="E109" s="680"/>
      <c r="F109" s="680"/>
      <c r="G109" s="680"/>
      <c r="H109" s="99" t="s">
        <v>29</v>
      </c>
      <c r="I109" s="99" t="s">
        <v>29</v>
      </c>
      <c r="J109" s="128" t="s">
        <v>29</v>
      </c>
      <c r="K109" s="127" t="str">
        <f>IF($H$18="Previous audit results, if any (select)","",IF($H$18="","",IF($H$18="N/A","",IF($H$18="Baseline audit",'Previous Audit Information'!G42,IF($H$18="Audit 1",'Previous Audit Information'!I42,IF($H$18="Audit 2",'Previous Audit Information'!K42,IF($H$18="Audit 3",'Previous Audit Information'!M42)))))))</f>
        <v/>
      </c>
      <c r="L109" s="128" t="str">
        <f>IF($H$18="Previous audit results, if any (select)","",IF($H$18="","",IF($H$18="N/A","",IF($H$18="Baseline audit",'Previous Audit Information'!H42,IF($H$18="Audit 1",'Previous Audit Information'!J42,IF($H$18="Audit 2",'Previous Audit Information'!L42,IF($H$18="Audit 3",'Previous Audit Information'!N42)))))))</f>
        <v/>
      </c>
      <c r="M109" s="661"/>
      <c r="N109" s="662"/>
    </row>
    <row r="110" spans="1:14" ht="12.75" customHeight="1">
      <c r="A110" s="680" t="s">
        <v>168</v>
      </c>
      <c r="B110" s="680"/>
      <c r="C110" s="680"/>
      <c r="D110" s="680"/>
      <c r="E110" s="680"/>
      <c r="F110" s="680"/>
      <c r="G110" s="680"/>
      <c r="H110" s="99" t="s">
        <v>29</v>
      </c>
      <c r="I110" s="99" t="s">
        <v>29</v>
      </c>
      <c r="J110" s="128" t="s">
        <v>29</v>
      </c>
      <c r="K110" s="127" t="str">
        <f>IF($H$18="Previous audit results, if any (select)","",IF($H$18="","",IF($H$18="N/A","",IF($H$18="Baseline audit",'Previous Audit Information'!G43,IF($H$18="Audit 1",'Previous Audit Information'!I43,IF($H$18="Audit 2",'Previous Audit Information'!K43,IF($H$18="Audit 3",'Previous Audit Information'!M43)))))))</f>
        <v/>
      </c>
      <c r="L110" s="128" t="str">
        <f>IF($H$18="Previous audit results, if any (select)","",IF($H$18="","",IF($H$18="N/A","",IF($H$18="Baseline audit",'Previous Audit Information'!H43,IF($H$18="Audit 1",'Previous Audit Information'!J43,IF($H$18="Audit 2",'Previous Audit Information'!L43,IF($H$18="Audit 3",'Previous Audit Information'!N43)))))))</f>
        <v/>
      </c>
      <c r="M110" s="661"/>
      <c r="N110" s="662"/>
    </row>
    <row r="111" spans="1:14" ht="12.75" customHeight="1">
      <c r="A111" s="680" t="s">
        <v>169</v>
      </c>
      <c r="B111" s="680"/>
      <c r="C111" s="680"/>
      <c r="D111" s="680"/>
      <c r="E111" s="680"/>
      <c r="F111" s="680"/>
      <c r="G111" s="680"/>
      <c r="H111" s="99">
        <f>Culture!O70</f>
        <v>2</v>
      </c>
      <c r="I111" s="99">
        <f>Culture!S70</f>
        <v>0</v>
      </c>
      <c r="J111" s="126">
        <f>(I111/H111)</f>
        <v>0</v>
      </c>
      <c r="K111" s="127" t="str">
        <f>IF($H$18="Previous audit results, if any (select)","",IF($H$18="","",IF($H$18="N/A","",IF($H$18="Baseline audit",'Previous Audit Information'!G44,IF($H$18="Audit 1",'Previous Audit Information'!I44,IF($H$18="Audit 2",'Previous Audit Information'!K44,IF($H$18="Audit 3",'Previous Audit Information'!M44)))))))</f>
        <v/>
      </c>
      <c r="L111" s="128" t="str">
        <f>IF($H$18="Previous audit results, if any (select)","",IF($H$18="","",IF($H$18="N/A","",IF($H$18="Baseline audit",'Previous Audit Information'!H44,IF($H$18="Audit 1",'Previous Audit Information'!J44,IF($H$18="Audit 2",'Previous Audit Information'!L44,IF($H$18="Audit 3",'Previous Audit Information'!N44)))))))</f>
        <v/>
      </c>
      <c r="M111" s="661" t="str">
        <f t="shared" si="12"/>
        <v/>
      </c>
      <c r="N111" s="662"/>
    </row>
    <row r="112" spans="1:14" ht="12.75" customHeight="1">
      <c r="A112" s="680" t="s">
        <v>170</v>
      </c>
      <c r="B112" s="680"/>
      <c r="C112" s="680"/>
      <c r="D112" s="680"/>
      <c r="E112" s="680"/>
      <c r="F112" s="680"/>
      <c r="G112" s="680"/>
      <c r="H112" s="99">
        <f>Culture!O125</f>
        <v>28</v>
      </c>
      <c r="I112" s="99">
        <f>Culture!S125</f>
        <v>0</v>
      </c>
      <c r="J112" s="126">
        <f>(I112/H112)</f>
        <v>0</v>
      </c>
      <c r="K112" s="127" t="str">
        <f>IF($H$18="Previous audit results, if any (select)","",IF($H$18="","",IF($H$18="N/A","",IF($H$18="Baseline audit",'Previous Audit Information'!G45,IF($H$18="Audit 1",'Previous Audit Information'!I45,IF($H$18="Audit 2",'Previous Audit Information'!K45,IF($H$18="Audit 3",'Previous Audit Information'!M45)))))))</f>
        <v/>
      </c>
      <c r="L112" s="128" t="str">
        <f>IF($H$18="Previous audit results, if any (select)","",IF($H$18="","",IF($H$18="N/A","",IF($H$18="Baseline audit",'Previous Audit Information'!H45,IF($H$18="Audit 1",'Previous Audit Information'!J45,IF($H$18="Audit 2",'Previous Audit Information'!L45,IF($H$18="Audit 3",'Previous Audit Information'!N45)))))))</f>
        <v/>
      </c>
      <c r="M112" s="661" t="str">
        <f t="shared" si="12"/>
        <v/>
      </c>
      <c r="N112" s="662"/>
    </row>
    <row r="113" spans="1:14" ht="12.75" customHeight="1">
      <c r="A113" s="680" t="s">
        <v>131</v>
      </c>
      <c r="B113" s="680"/>
      <c r="C113" s="680"/>
      <c r="D113" s="680"/>
      <c r="E113" s="680"/>
      <c r="F113" s="680"/>
      <c r="G113" s="680"/>
      <c r="H113" s="99" t="s">
        <v>29</v>
      </c>
      <c r="I113" s="99" t="s">
        <v>29</v>
      </c>
      <c r="J113" s="128" t="s">
        <v>29</v>
      </c>
      <c r="K113" s="127" t="str">
        <f>IF($H$18="Previous audit results, if any (select)","",IF($H$18="","",IF($H$18="N/A","",IF($H$18="Baseline audit",'Previous Audit Information'!G46,IF($H$18="Audit 1",'Previous Audit Information'!I46,IF($H$18="Audit 2",'Previous Audit Information'!K46,IF($H$18="Audit 3",'Previous Audit Information'!M46)))))))</f>
        <v/>
      </c>
      <c r="L113" s="128" t="str">
        <f>IF($H$18="Previous audit results, if any (select)","",IF($H$18="","",IF($H$18="N/A","",IF($H$18="Baseline audit",'Previous Audit Information'!H46,IF($H$18="Audit 1",'Previous Audit Information'!J46,IF($H$18="Audit 2",'Previous Audit Information'!L46,IF($H$18="Audit 3",'Previous Audit Information'!N46)))))))</f>
        <v/>
      </c>
      <c r="M113" s="661"/>
      <c r="N113" s="662"/>
    </row>
    <row r="114" spans="1:14" ht="12.75" customHeight="1">
      <c r="A114" s="680" t="s">
        <v>132</v>
      </c>
      <c r="B114" s="680"/>
      <c r="C114" s="680"/>
      <c r="D114" s="680"/>
      <c r="E114" s="680"/>
      <c r="F114" s="680"/>
      <c r="G114" s="680"/>
      <c r="H114" s="99" t="s">
        <v>29</v>
      </c>
      <c r="I114" s="99" t="s">
        <v>29</v>
      </c>
      <c r="J114" s="128" t="s">
        <v>29</v>
      </c>
      <c r="K114" s="127" t="str">
        <f>IF($H$18="Previous audit results, if any (select)","",IF($H$18="","",IF($H$18="N/A","",IF($H$18="Baseline audit",'Previous Audit Information'!G47,IF($H$18="Audit 1",'Previous Audit Information'!I47,IF($H$18="Audit 2",'Previous Audit Information'!K47,IF($H$18="Audit 3",'Previous Audit Information'!M47)))))))</f>
        <v/>
      </c>
      <c r="L114" s="128" t="str">
        <f>IF($H$18="Previous audit results, if any (select)","",IF($H$18="","",IF($H$18="N/A","",IF($H$18="Baseline audit",'Previous Audit Information'!H47,IF($H$18="Audit 1",'Previous Audit Information'!J47,IF($H$18="Audit 2",'Previous Audit Information'!L47,IF($H$18="Audit 3",'Previous Audit Information'!N47)))))))</f>
        <v/>
      </c>
      <c r="M114" s="661"/>
      <c r="N114" s="662"/>
    </row>
    <row r="115" spans="1:14" ht="12.75" customHeight="1">
      <c r="A115" s="680" t="s">
        <v>171</v>
      </c>
      <c r="B115" s="680"/>
      <c r="C115" s="680"/>
      <c r="D115" s="680"/>
      <c r="E115" s="680"/>
      <c r="F115" s="680"/>
      <c r="G115" s="680"/>
      <c r="H115" s="99">
        <f>Culture!O143</f>
        <v>5</v>
      </c>
      <c r="I115" s="99">
        <f>Culture!S143</f>
        <v>0</v>
      </c>
      <c r="J115" s="126">
        <f>(I115/H115)</f>
        <v>0</v>
      </c>
      <c r="K115" s="127" t="str">
        <f>IF($H$18="Previous audit results, if any (select)","",IF($H$18="","",IF($H$18="N/A","",IF($H$18="Baseline audit",'Previous Audit Information'!G48,IF($H$18="Audit 1",'Previous Audit Information'!I48,IF($H$18="Audit 2",'Previous Audit Information'!K48,IF($H$18="Audit 3",'Previous Audit Information'!M48)))))))</f>
        <v/>
      </c>
      <c r="L115" s="128" t="str">
        <f>IF($H$18="Previous audit results, if any (select)","",IF($H$18="","",IF($H$18="N/A","",IF($H$18="Baseline audit",'Previous Audit Information'!H48,IF($H$18="Audit 1",'Previous Audit Information'!J48,IF($H$18="Audit 2",'Previous Audit Information'!L48,IF($H$18="Audit 3",'Previous Audit Information'!N48)))))))</f>
        <v/>
      </c>
      <c r="M115" s="661" t="str">
        <f t="shared" si="12"/>
        <v/>
      </c>
      <c r="N115" s="662"/>
    </row>
    <row r="116" spans="1:14" ht="12.75" customHeight="1">
      <c r="A116" s="680" t="s">
        <v>172</v>
      </c>
      <c r="B116" s="680"/>
      <c r="C116" s="680"/>
      <c r="D116" s="680"/>
      <c r="E116" s="680"/>
      <c r="F116" s="680"/>
      <c r="G116" s="680"/>
      <c r="H116" s="99" t="s">
        <v>29</v>
      </c>
      <c r="I116" s="99" t="s">
        <v>29</v>
      </c>
      <c r="J116" s="128" t="s">
        <v>29</v>
      </c>
      <c r="K116" s="127" t="str">
        <f>IF($H$18="Previous audit results, if any (select)","",IF($H$18="","",IF($H$18="N/A","",IF($H$18="Baseline audit",'Previous Audit Information'!G49,IF($H$18="Audit 1",'Previous Audit Information'!I49,IF($H$18="Audit 2",'Previous Audit Information'!K49,IF($H$18="Audit 3",'Previous Audit Information'!M49)))))))</f>
        <v/>
      </c>
      <c r="L116" s="128" t="str">
        <f>IF($H$18="Previous audit results, if any (select)","",IF($H$18="","",IF($H$18="N/A","",IF($H$18="Baseline audit",'Previous Audit Information'!H49,IF($H$18="Audit 1",'Previous Audit Information'!J49,IF($H$18="Audit 2",'Previous Audit Information'!L49,IF($H$18="Audit 3",'Previous Audit Information'!N49)))))))</f>
        <v/>
      </c>
      <c r="M116" s="661"/>
      <c r="N116" s="662"/>
    </row>
    <row r="117" spans="1:14" ht="15" customHeight="1">
      <c r="A117" s="458" t="s">
        <v>1567</v>
      </c>
      <c r="B117" s="458"/>
      <c r="C117" s="458"/>
      <c r="D117" s="458"/>
      <c r="E117" s="458"/>
      <c r="F117" s="458"/>
      <c r="G117" s="458"/>
      <c r="H117" s="130">
        <f>SUM(H105:H116)</f>
        <v>42</v>
      </c>
      <c r="I117" s="131">
        <f>SUM(I105:I116)</f>
        <v>0</v>
      </c>
      <c r="J117" s="132">
        <f>ROUND(I117/H117,2)</f>
        <v>0</v>
      </c>
      <c r="K117" s="131" t="str">
        <f>IF($H$18="Previous audit results, if any (select)"," ",IF($H$18=""," ",IF($H$18="N/A"," ",IF($H$18&lt;&gt;"",SUM(K105:K116)))))</f>
        <v xml:space="preserve"> </v>
      </c>
      <c r="L117" s="308" t="str">
        <f>IF($H$18="Previous audit results, if any (select)","",IF($H$18="","",IF($H$18="N/A","",IF($H$18&lt;&gt;"",AVERAGE(L105:L116)))))</f>
        <v/>
      </c>
      <c r="M117" s="663" t="str">
        <f>IF(L117&lt;&gt;"",J117-L117,IF(L117="",""))</f>
        <v/>
      </c>
      <c r="N117" s="664"/>
    </row>
    <row r="118" spans="1:14" ht="12.75" customHeight="1">
      <c r="A118" s="138" t="s">
        <v>29</v>
      </c>
      <c r="B118" s="679" t="s">
        <v>123</v>
      </c>
      <c r="C118" s="679"/>
      <c r="D118" s="679"/>
      <c r="E118" s="679"/>
      <c r="F118" s="139" t="s">
        <v>173</v>
      </c>
      <c r="G118" s="138"/>
    </row>
    <row r="119" spans="1:14" ht="12.75" customHeight="1">
      <c r="A119" s="138" t="s">
        <v>174</v>
      </c>
      <c r="B119" s="679" t="s">
        <v>124</v>
      </c>
      <c r="C119" s="679"/>
      <c r="D119" s="679"/>
      <c r="E119" s="679"/>
      <c r="F119" s="139" t="s">
        <v>175</v>
      </c>
      <c r="G119" s="138"/>
    </row>
    <row r="120" spans="1:14" ht="12.75" customHeight="1">
      <c r="A120" s="138" t="s">
        <v>117</v>
      </c>
      <c r="B120" s="679" t="s">
        <v>125</v>
      </c>
      <c r="C120" s="679"/>
      <c r="D120" s="679"/>
      <c r="E120" s="679"/>
      <c r="F120" s="139" t="s">
        <v>176</v>
      </c>
      <c r="G120" s="138"/>
    </row>
    <row r="121" spans="1:14" ht="12.75" customHeight="1">
      <c r="A121" s="138" t="s">
        <v>118</v>
      </c>
      <c r="B121" s="679" t="s">
        <v>126</v>
      </c>
      <c r="C121" s="679"/>
      <c r="D121" s="679"/>
      <c r="E121" s="679"/>
      <c r="F121" s="139" t="s">
        <v>177</v>
      </c>
      <c r="G121" s="138"/>
    </row>
    <row r="122" spans="1:14" ht="12.75" customHeight="1">
      <c r="A122" s="138" t="s">
        <v>119</v>
      </c>
      <c r="B122" s="679" t="s">
        <v>127</v>
      </c>
      <c r="C122" s="679"/>
      <c r="D122" s="679"/>
      <c r="E122" s="679"/>
      <c r="F122" s="139" t="s">
        <v>178</v>
      </c>
      <c r="G122" s="138"/>
    </row>
    <row r="123" spans="1:14" ht="12.75" customHeight="1">
      <c r="A123" s="138"/>
      <c r="B123" s="679" t="s">
        <v>179</v>
      </c>
      <c r="C123" s="679"/>
      <c r="D123" s="679"/>
      <c r="E123" s="679"/>
      <c r="F123" s="139" t="s">
        <v>180</v>
      </c>
      <c r="G123" s="138"/>
    </row>
    <row r="124" spans="1:14" ht="12.75" customHeight="1">
      <c r="A124" s="138"/>
      <c r="B124" s="679" t="s">
        <v>129</v>
      </c>
      <c r="C124" s="679"/>
      <c r="D124" s="679"/>
      <c r="E124" s="679"/>
      <c r="F124" s="139" t="s">
        <v>181</v>
      </c>
      <c r="G124" s="138"/>
    </row>
    <row r="125" spans="1:14" ht="12.75" customHeight="1">
      <c r="A125" s="138"/>
      <c r="B125" s="679" t="s">
        <v>182</v>
      </c>
      <c r="C125" s="679"/>
      <c r="D125" s="679"/>
      <c r="E125" s="679"/>
      <c r="F125" s="139" t="s">
        <v>183</v>
      </c>
      <c r="G125" s="138"/>
    </row>
    <row r="126" spans="1:14" ht="12.75" customHeight="1">
      <c r="A126" s="138"/>
      <c r="B126" s="679" t="s">
        <v>131</v>
      </c>
      <c r="C126" s="679"/>
      <c r="D126" s="679"/>
      <c r="E126" s="679"/>
      <c r="F126" s="139" t="s">
        <v>184</v>
      </c>
      <c r="G126" s="138"/>
    </row>
    <row r="127" spans="1:14" ht="12.75" customHeight="1">
      <c r="A127" s="138"/>
      <c r="B127" s="679" t="s">
        <v>132</v>
      </c>
      <c r="C127" s="679"/>
      <c r="D127" s="679"/>
      <c r="E127" s="679"/>
      <c r="F127" s="139" t="s">
        <v>185</v>
      </c>
      <c r="G127" s="138"/>
    </row>
    <row r="128" spans="1:14" ht="12.75" customHeight="1">
      <c r="A128" s="138"/>
      <c r="B128" s="679" t="s">
        <v>133</v>
      </c>
      <c r="C128" s="679"/>
      <c r="D128" s="679"/>
      <c r="E128" s="679"/>
      <c r="F128" s="139" t="s">
        <v>186</v>
      </c>
      <c r="G128" s="138"/>
    </row>
    <row r="129" spans="1:14" ht="12.75" customHeight="1">
      <c r="A129" s="138"/>
      <c r="B129" s="679" t="s">
        <v>134</v>
      </c>
      <c r="C129" s="679"/>
      <c r="D129" s="679"/>
      <c r="E129" s="679"/>
      <c r="F129" s="139" t="s">
        <v>187</v>
      </c>
      <c r="G129" s="138"/>
    </row>
    <row r="130" spans="1:14" ht="12.75" customHeight="1"/>
    <row r="131" spans="1:14" ht="12.75" customHeight="1"/>
    <row r="132" spans="1:14" ht="12.75" customHeight="1"/>
    <row r="133" spans="1:14" ht="12.75" customHeight="1"/>
    <row r="134" spans="1:14" ht="12.75" customHeight="1"/>
    <row r="135" spans="1:14" s="144" customFormat="1" ht="12.75" customHeight="1">
      <c r="F135" s="107"/>
    </row>
    <row r="136" spans="1:14" ht="15" customHeight="1">
      <c r="A136" s="396" t="s">
        <v>1570</v>
      </c>
      <c r="B136" s="397"/>
      <c r="C136" s="397"/>
      <c r="D136" s="397"/>
      <c r="E136" s="397"/>
      <c r="F136" s="397"/>
      <c r="G136" s="397"/>
      <c r="H136" s="397"/>
      <c r="I136" s="397"/>
      <c r="J136" s="397"/>
      <c r="K136" s="397"/>
      <c r="L136" s="397"/>
      <c r="M136" s="397"/>
      <c r="N136" s="398"/>
    </row>
    <row r="137" spans="1:14" ht="12.75" customHeight="1">
      <c r="A137" s="681" t="s">
        <v>157</v>
      </c>
      <c r="B137" s="681"/>
      <c r="C137" s="681"/>
      <c r="D137" s="681"/>
      <c r="E137" s="681"/>
      <c r="F137" s="681"/>
      <c r="G137" s="681"/>
      <c r="H137" s="671" t="s">
        <v>158</v>
      </c>
      <c r="I137" s="673" t="s">
        <v>159</v>
      </c>
      <c r="J137" s="674"/>
      <c r="K137" s="673" t="s">
        <v>160</v>
      </c>
      <c r="L137" s="674"/>
      <c r="M137" s="673" t="s">
        <v>161</v>
      </c>
      <c r="N137" s="674"/>
    </row>
    <row r="138" spans="1:14" ht="12.75" customHeight="1">
      <c r="A138" s="682"/>
      <c r="B138" s="682"/>
      <c r="C138" s="682"/>
      <c r="D138" s="682"/>
      <c r="E138" s="682"/>
      <c r="F138" s="682"/>
      <c r="G138" s="682"/>
      <c r="H138" s="671"/>
      <c r="I138" s="123" t="s">
        <v>162</v>
      </c>
      <c r="J138" s="124" t="str">
        <f>IF($G$15=""," ",IF($G$15&lt;&gt;"",$G$15,))</f>
        <v xml:space="preserve"> </v>
      </c>
      <c r="K138" s="123" t="s">
        <v>162</v>
      </c>
      <c r="L138" s="125" t="str">
        <f>IF($H$18="pREVIOUS AUDIT RESULTS, IF ANY (SELECT)","",IF($H$18="N/A","",IF($H$18="Baseline audit",'Previous Audit Information'!$G$5,IF($H$18="Audit 1",'Previous Audit Information'!$I$5,IF($H$18="Audit 2",'Previous Audit Information'!$K$5,IF($H$18="Audit 3",'Previous Audit Information'!$M$5,IF($H$18="","")))))))</f>
        <v/>
      </c>
      <c r="M138" s="673"/>
      <c r="N138" s="674"/>
    </row>
    <row r="139" spans="1:14" ht="22" customHeight="1">
      <c r="A139" s="682"/>
      <c r="B139" s="682"/>
      <c r="C139" s="682"/>
      <c r="D139" s="682"/>
      <c r="E139" s="682"/>
      <c r="F139" s="682"/>
      <c r="G139" s="682"/>
      <c r="H139" s="672"/>
      <c r="I139" s="677" t="s">
        <v>163</v>
      </c>
      <c r="J139" s="678"/>
      <c r="K139" s="677" t="s">
        <v>164</v>
      </c>
      <c r="L139" s="678"/>
      <c r="M139" s="675"/>
      <c r="N139" s="676"/>
    </row>
    <row r="140" spans="1:14" ht="12.75" customHeight="1">
      <c r="A140" s="680" t="s">
        <v>165</v>
      </c>
      <c r="B140" s="680"/>
      <c r="C140" s="680"/>
      <c r="D140" s="680"/>
      <c r="E140" s="680"/>
      <c r="F140" s="680"/>
      <c r="G140" s="680"/>
      <c r="H140" s="99">
        <f>DST!O60</f>
        <v>5</v>
      </c>
      <c r="I140" s="99">
        <f>DST!S60</f>
        <v>0</v>
      </c>
      <c r="J140" s="126">
        <f>(I140/H140)</f>
        <v>0</v>
      </c>
      <c r="K140" s="127" t="str">
        <f>IF($H$18="Previous audit results, if any (select)","",IF($H$18="","",IF($H$18="N/A","",IF($H$18="Baseline audit",'Previous Audit Information'!G53,IF($H$18="Audit 1",'Previous Audit Information'!I53,IF($H$18="Audit 2",'Previous Audit Information'!K53,IF($H$18="Audit 3",'Previous Audit Information'!M53)))))))</f>
        <v/>
      </c>
      <c r="L140" s="128" t="str">
        <f>IF($H$18="Previous audit results, if any (select)","",IF($H$18="","",IF($H$18="N/A","",IF($H$18="Baseline audit",'Previous Audit Information'!H53,IF($H$18="Audit 1",'Previous Audit Information'!J53,IF($H$18="Audit 2",'Previous Audit Information'!L53,IF($H$18="Audit 3",'Previous Audit Information'!N53)))))))</f>
        <v/>
      </c>
      <c r="M140" s="661" t="str">
        <f>IF(L140&lt;&gt;"",J140-L140,IF(L140="",""))</f>
        <v/>
      </c>
      <c r="N140" s="662"/>
    </row>
    <row r="141" spans="1:14" ht="12.75" customHeight="1">
      <c r="A141" s="680" t="s">
        <v>124</v>
      </c>
      <c r="B141" s="680"/>
      <c r="C141" s="680"/>
      <c r="D141" s="680"/>
      <c r="E141" s="680"/>
      <c r="F141" s="680"/>
      <c r="G141" s="680"/>
      <c r="H141" s="99" t="s">
        <v>29</v>
      </c>
      <c r="I141" s="99" t="s">
        <v>29</v>
      </c>
      <c r="J141" s="128" t="s">
        <v>29</v>
      </c>
      <c r="K141" s="127" t="str">
        <f>IF($H$18="Previous audit results, if any (select)","",IF($H$18="","",IF($H$18="N/A","",IF($H$18="Baseline audit",'Previous Audit Information'!G54,IF($H$18="Audit 1",'Previous Audit Information'!I54,IF($H$18="Audit 2",'Previous Audit Information'!K54,IF($H$18="Audit 3",'Previous Audit Information'!M54)))))))</f>
        <v/>
      </c>
      <c r="L141" s="128" t="str">
        <f>IF($H$18="Previous audit results, if any (select)","",IF($H$18="","",IF($H$18="N/A","",IF($H$18="Baseline audit",'Previous Audit Information'!H54,IF($H$18="Audit 1",'Previous Audit Information'!J54,IF($H$18="Audit 2",'Previous Audit Information'!L54,IF($H$18="Audit 3",'Previous Audit Information'!N54)))))))</f>
        <v/>
      </c>
      <c r="M141" s="661"/>
      <c r="N141" s="662"/>
    </row>
    <row r="142" spans="1:14" ht="12.75" customHeight="1">
      <c r="A142" s="680" t="s">
        <v>166</v>
      </c>
      <c r="B142" s="680"/>
      <c r="C142" s="680"/>
      <c r="D142" s="680"/>
      <c r="E142" s="680"/>
      <c r="F142" s="680"/>
      <c r="G142" s="680"/>
      <c r="H142" s="99" t="s">
        <v>29</v>
      </c>
      <c r="I142" s="99" t="s">
        <v>29</v>
      </c>
      <c r="J142" s="128" t="s">
        <v>29</v>
      </c>
      <c r="K142" s="127" t="str">
        <f>IF($H$18="Previous audit results, if any (select)","",IF($H$18="","",IF($H$18="N/A","",IF($H$18="Baseline audit",'Previous Audit Information'!G55,IF($H$18="Audit 1",'Previous Audit Information'!I55,IF($H$18="Audit 2",'Previous Audit Information'!K55,IF($H$18="Audit 3",'Previous Audit Information'!M55)))))))</f>
        <v/>
      </c>
      <c r="L142" s="128" t="str">
        <f>IF($H$18="Previous audit results, if any (select)","",IF($H$18="","",IF($H$18="N/A","",IF($H$18="Baseline audit",'Previous Audit Information'!H55,IF($H$18="Audit 1",'Previous Audit Information'!J55,IF($H$18="Audit 2",'Previous Audit Information'!L55,IF($H$18="Audit 3",'Previous Audit Information'!N55)))))))</f>
        <v/>
      </c>
      <c r="M142" s="661"/>
      <c r="N142" s="662"/>
    </row>
    <row r="143" spans="1:14" ht="12.75" customHeight="1">
      <c r="A143" s="680" t="s">
        <v>167</v>
      </c>
      <c r="B143" s="680"/>
      <c r="C143" s="680"/>
      <c r="D143" s="680"/>
      <c r="E143" s="680"/>
      <c r="F143" s="680"/>
      <c r="G143" s="680"/>
      <c r="H143" s="99">
        <f>DST!O73</f>
        <v>2</v>
      </c>
      <c r="I143" s="99">
        <f>DST!S73</f>
        <v>0</v>
      </c>
      <c r="J143" s="126">
        <f>(I143/H143)</f>
        <v>0</v>
      </c>
      <c r="K143" s="127" t="str">
        <f>IF($H$18="Previous audit results, if any (select)","",IF($H$18="","",IF($H$18="N/A","",IF($H$18="Baseline audit",'Previous Audit Information'!G56,IF($H$18="Audit 1",'Previous Audit Information'!I56,IF($H$18="Audit 2",'Previous Audit Information'!K56,IF($H$18="Audit 3",'Previous Audit Information'!M56)))))))</f>
        <v/>
      </c>
      <c r="L143" s="128" t="str">
        <f>IF($H$18="Previous audit results, if any (select)","",IF($H$18="","",IF($H$18="N/A","",IF($H$18="Baseline audit",'Previous Audit Information'!H56,IF($H$18="Audit 1",'Previous Audit Information'!J56,IF($H$18="Audit 2",'Previous Audit Information'!L56,IF($H$18="Audit 3",'Previous Audit Information'!N56)))))))</f>
        <v/>
      </c>
      <c r="M143" s="661" t="str">
        <f t="shared" ref="M143:M150" si="13">IF(L143&lt;&gt;"",J143-L143,IF(L143="",""))</f>
        <v/>
      </c>
      <c r="N143" s="662"/>
    </row>
    <row r="144" spans="1:14" ht="12.75" customHeight="1">
      <c r="A144" s="680" t="s">
        <v>127</v>
      </c>
      <c r="B144" s="680"/>
      <c r="C144" s="680"/>
      <c r="D144" s="680"/>
      <c r="E144" s="680"/>
      <c r="F144" s="680"/>
      <c r="G144" s="680"/>
      <c r="H144" s="99" t="s">
        <v>29</v>
      </c>
      <c r="I144" s="99" t="s">
        <v>29</v>
      </c>
      <c r="J144" s="128" t="s">
        <v>29</v>
      </c>
      <c r="K144" s="127" t="str">
        <f>IF($H$18="Previous audit results, if any (select)","",IF($H$18="","",IF($H$18="N/A","",IF($H$18="Baseline audit",'Previous Audit Information'!G57,IF($H$18="Audit 1",'Previous Audit Information'!I57,IF($H$18="Audit 2",'Previous Audit Information'!K57,IF($H$18="Audit 3",'Previous Audit Information'!M57)))))))</f>
        <v/>
      </c>
      <c r="L144" s="128" t="str">
        <f>IF($H$18="Previous audit results, if any (select)","",IF($H$18="","",IF($H$18="N/A","",IF($H$18="Baseline audit",'Previous Audit Information'!H57,IF($H$18="Audit 1",'Previous Audit Information'!J57,IF($H$18="Audit 2",'Previous Audit Information'!L57,IF($H$18="Audit 3",'Previous Audit Information'!N57)))))))</f>
        <v/>
      </c>
      <c r="M144" s="661"/>
      <c r="N144" s="662"/>
    </row>
    <row r="145" spans="1:14" ht="12.75" customHeight="1">
      <c r="A145" s="680" t="s">
        <v>168</v>
      </c>
      <c r="B145" s="680"/>
      <c r="C145" s="680"/>
      <c r="D145" s="680"/>
      <c r="E145" s="680"/>
      <c r="F145" s="680"/>
      <c r="G145" s="680"/>
      <c r="H145" s="99" t="s">
        <v>29</v>
      </c>
      <c r="I145" s="99" t="s">
        <v>29</v>
      </c>
      <c r="J145" s="128" t="s">
        <v>29</v>
      </c>
      <c r="K145" s="127" t="str">
        <f>IF($H$18="Previous audit results, if any (select)","",IF($H$18="","",IF($H$18="N/A","",IF($H$18="Baseline audit",'Previous Audit Information'!G58,IF($H$18="Audit 1",'Previous Audit Information'!I58,IF($H$18="Audit 2",'Previous Audit Information'!K58,IF($H$18="Audit 3",'Previous Audit Information'!M58)))))))</f>
        <v/>
      </c>
      <c r="L145" s="128" t="str">
        <f>IF($H$18="Previous audit results, if any (select)","",IF($H$18="","",IF($H$18="N/A","",IF($H$18="Baseline audit",'Previous Audit Information'!H58,IF($H$18="Audit 1",'Previous Audit Information'!J58,IF($H$18="Audit 2",'Previous Audit Information'!L58,IF($H$18="Audit 3",'Previous Audit Information'!N58)))))))</f>
        <v/>
      </c>
      <c r="M145" s="661"/>
      <c r="N145" s="662"/>
    </row>
    <row r="146" spans="1:14" ht="12.75" customHeight="1">
      <c r="A146" s="680" t="s">
        <v>169</v>
      </c>
      <c r="B146" s="680"/>
      <c r="C146" s="680"/>
      <c r="D146" s="680"/>
      <c r="E146" s="680"/>
      <c r="F146" s="680"/>
      <c r="G146" s="680"/>
      <c r="H146" s="99">
        <f>DST!O88</f>
        <v>2</v>
      </c>
      <c r="I146" s="99">
        <f>DST!S88</f>
        <v>0</v>
      </c>
      <c r="J146" s="126">
        <f>(I146/H146)</f>
        <v>0</v>
      </c>
      <c r="K146" s="127" t="str">
        <f>IF($H$18="Previous audit results, if any (select)","",IF($H$18="","",IF($H$18="N/A","",IF($H$18="Baseline audit",'Previous Audit Information'!G59,IF($H$18="Audit 1",'Previous Audit Information'!I59,IF($H$18="Audit 2",'Previous Audit Information'!K59,IF($H$18="Audit 3",'Previous Audit Information'!M59)))))))</f>
        <v/>
      </c>
      <c r="L146" s="128" t="str">
        <f>IF($H$18="Previous audit results, if any (select)","",IF($H$18="","",IF($H$18="N/A","",IF($H$18="Baseline audit",'Previous Audit Information'!H59,IF($H$18="Audit 1",'Previous Audit Information'!J59,IF($H$18="Audit 2",'Previous Audit Information'!L59,IF($H$18="Audit 3",'Previous Audit Information'!N59)))))))</f>
        <v/>
      </c>
      <c r="M146" s="661" t="str">
        <f t="shared" si="13"/>
        <v/>
      </c>
      <c r="N146" s="662"/>
    </row>
    <row r="147" spans="1:14" ht="12.75" customHeight="1">
      <c r="A147" s="680" t="s">
        <v>170</v>
      </c>
      <c r="B147" s="680"/>
      <c r="C147" s="680"/>
      <c r="D147" s="680"/>
      <c r="E147" s="680"/>
      <c r="F147" s="680"/>
      <c r="G147" s="680"/>
      <c r="H147" s="99">
        <f>DST!O123</f>
        <v>14</v>
      </c>
      <c r="I147" s="99">
        <f>DST!S123</f>
        <v>0</v>
      </c>
      <c r="J147" s="126">
        <f>(I147/H147)</f>
        <v>0</v>
      </c>
      <c r="K147" s="127" t="str">
        <f>IF($H$18="Previous audit results, if any (select)","",IF($H$18="","",IF($H$18="N/A","",IF($H$18="Baseline audit",'Previous Audit Information'!G60,IF($H$18="Audit 1",'Previous Audit Information'!I60,IF($H$18="Audit 2",'Previous Audit Information'!K60,IF($H$18="Audit 3",'Previous Audit Information'!M60)))))))</f>
        <v/>
      </c>
      <c r="L147" s="128" t="str">
        <f>IF($H$18="Previous audit results, if any (select)","",IF($H$18="","",IF($H$18="N/A","",IF($H$18="Baseline audit",'Previous Audit Information'!H60,IF($H$18="Audit 1",'Previous Audit Information'!J60,IF($H$18="Audit 2",'Previous Audit Information'!L60,IF($H$18="Audit 3",'Previous Audit Information'!N60)))))))</f>
        <v/>
      </c>
      <c r="M147" s="661" t="str">
        <f t="shared" si="13"/>
        <v/>
      </c>
      <c r="N147" s="662"/>
    </row>
    <row r="148" spans="1:14" ht="12.75" customHeight="1">
      <c r="A148" s="680" t="s">
        <v>131</v>
      </c>
      <c r="B148" s="680"/>
      <c r="C148" s="680"/>
      <c r="D148" s="680"/>
      <c r="E148" s="680"/>
      <c r="F148" s="680"/>
      <c r="G148" s="680"/>
      <c r="H148" s="99" t="s">
        <v>29</v>
      </c>
      <c r="I148" s="99" t="s">
        <v>29</v>
      </c>
      <c r="J148" s="128" t="s">
        <v>29</v>
      </c>
      <c r="K148" s="127" t="str">
        <f>IF($H$18="Previous audit results, if any (select)","",IF($H$18="","",IF($H$18="N/A","",IF($H$18="Baseline audit",'Previous Audit Information'!G61,IF($H$18="Audit 1",'Previous Audit Information'!I61,IF($H$18="Audit 2",'Previous Audit Information'!K61,IF($H$18="Audit 3",'Previous Audit Information'!M61)))))))</f>
        <v/>
      </c>
      <c r="L148" s="128" t="str">
        <f>IF($H$18="Previous audit results, if any (select)","",IF($H$18="","",IF($H$18="N/A","",IF($H$18="Baseline audit",'Previous Audit Information'!H61,IF($H$18="Audit 1",'Previous Audit Information'!J61,IF($H$18="Audit 2",'Previous Audit Information'!L61,IF($H$18="Audit 3",'Previous Audit Information'!N61)))))))</f>
        <v/>
      </c>
      <c r="M148" s="661"/>
      <c r="N148" s="662"/>
    </row>
    <row r="149" spans="1:14" ht="12.75" customHeight="1">
      <c r="A149" s="680" t="s">
        <v>132</v>
      </c>
      <c r="B149" s="680"/>
      <c r="C149" s="680"/>
      <c r="D149" s="680"/>
      <c r="E149" s="680"/>
      <c r="F149" s="680"/>
      <c r="G149" s="680"/>
      <c r="H149" s="99" t="s">
        <v>29</v>
      </c>
      <c r="I149" s="99" t="s">
        <v>29</v>
      </c>
      <c r="J149" s="128" t="s">
        <v>29</v>
      </c>
      <c r="K149" s="127" t="str">
        <f>IF($H$18="Previous audit results, if any (select)","",IF($H$18="","",IF($H$18="N/A","",IF($H$18="Baseline audit",'Previous Audit Information'!G62,IF($H$18="Audit 1",'Previous Audit Information'!I62,IF($H$18="Audit 2",'Previous Audit Information'!K62,IF($H$18="Audit 3",'Previous Audit Information'!M62)))))))</f>
        <v/>
      </c>
      <c r="L149" s="128" t="str">
        <f>IF($H$18="Previous audit results, if any (select)","",IF($H$18="","",IF($H$18="N/A","",IF($H$18="Baseline audit",'Previous Audit Information'!H62,IF($H$18="Audit 1",'Previous Audit Information'!J62,IF($H$18="Audit 2",'Previous Audit Information'!L62,IF($H$18="Audit 3",'Previous Audit Information'!N62)))))))</f>
        <v/>
      </c>
      <c r="M149" s="661"/>
      <c r="N149" s="662"/>
    </row>
    <row r="150" spans="1:14" ht="12.75" customHeight="1">
      <c r="A150" s="680" t="s">
        <v>171</v>
      </c>
      <c r="B150" s="680"/>
      <c r="C150" s="680"/>
      <c r="D150" s="680"/>
      <c r="E150" s="680"/>
      <c r="F150" s="680"/>
      <c r="G150" s="680"/>
      <c r="H150" s="99">
        <f>DST!O141</f>
        <v>5</v>
      </c>
      <c r="I150" s="99">
        <f>DST!S141</f>
        <v>0</v>
      </c>
      <c r="J150" s="126">
        <f>(I150/H150)</f>
        <v>0</v>
      </c>
      <c r="K150" s="127" t="str">
        <f>IF($H$18="Previous audit results, if any (select)","",IF($H$18="","",IF($H$18="N/A","",IF($H$18="Baseline audit",'Previous Audit Information'!G63,IF($H$18="Audit 1",'Previous Audit Information'!I63,IF($H$18="Audit 2",'Previous Audit Information'!K63,IF($H$18="Audit 3",'Previous Audit Information'!M63)))))))</f>
        <v/>
      </c>
      <c r="L150" s="128" t="str">
        <f>IF($H$18="Previous audit results, if any (select)","",IF($H$18="","",IF($H$18="N/A","",IF($H$18="Baseline audit",'Previous Audit Information'!H63,IF($H$18="Audit 1",'Previous Audit Information'!J63,IF($H$18="Audit 2",'Previous Audit Information'!L63,IF($H$18="Audit 3",'Previous Audit Information'!N63)))))))</f>
        <v/>
      </c>
      <c r="M150" s="661" t="str">
        <f t="shared" si="13"/>
        <v/>
      </c>
      <c r="N150" s="662"/>
    </row>
    <row r="151" spans="1:14" ht="12.75" customHeight="1">
      <c r="A151" s="680" t="s">
        <v>172</v>
      </c>
      <c r="B151" s="680"/>
      <c r="C151" s="680"/>
      <c r="D151" s="680"/>
      <c r="E151" s="680"/>
      <c r="F151" s="680"/>
      <c r="G151" s="680"/>
      <c r="H151" s="99" t="s">
        <v>29</v>
      </c>
      <c r="I151" s="99" t="s">
        <v>29</v>
      </c>
      <c r="J151" s="128" t="s">
        <v>29</v>
      </c>
      <c r="K151" s="127" t="str">
        <f>IF($H$18="Previous audit results, if any (select)","",IF($H$18="","",IF($H$18="N/A","",IF($H$18="Baseline audit",'Previous Audit Information'!G64,IF($H$18="Audit 1",'Previous Audit Information'!I64,IF($H$18="Audit 2",'Previous Audit Information'!K64,IF($H$18="Audit 3",'Previous Audit Information'!M64)))))))</f>
        <v/>
      </c>
      <c r="L151" s="128" t="str">
        <f>IF($H$18="Previous audit results, if any (select)","",IF($H$18="","",IF($H$18="N/A","",IF($H$18="Baseline audit",'Previous Audit Information'!H64,IF($H$18="Audit 1",'Previous Audit Information'!J64,IF($H$18="Audit 2",'Previous Audit Information'!L64,IF($H$18="Audit 3",'Previous Audit Information'!N64)))))))</f>
        <v/>
      </c>
      <c r="M151" s="661"/>
      <c r="N151" s="662"/>
    </row>
    <row r="152" spans="1:14" ht="15" customHeight="1">
      <c r="A152" s="458" t="s">
        <v>1567</v>
      </c>
      <c r="B152" s="458"/>
      <c r="C152" s="458"/>
      <c r="D152" s="458"/>
      <c r="E152" s="458"/>
      <c r="F152" s="458"/>
      <c r="G152" s="458"/>
      <c r="H152" s="130">
        <f>SUM(H140:H151)</f>
        <v>28</v>
      </c>
      <c r="I152" s="131">
        <f>SUM(I140:I151)</f>
        <v>0</v>
      </c>
      <c r="J152" s="132">
        <f>ROUND(I152/H152,2)</f>
        <v>0</v>
      </c>
      <c r="K152" s="131" t="str">
        <f>IF($H$18="Previous audit results, if any (select)"," ",IF($H$18=""," ",IF($H$18="N/A"," ",IF($H$18&lt;&gt;"",SUM(K140:K151)))))</f>
        <v xml:space="preserve"> </v>
      </c>
      <c r="L152" s="308" t="str">
        <f>IF($H$18="Previous audit results, if any (select)","",IF($H$18="","",IF($H$18="N/A","",IF($H$18&lt;&gt;"",AVERAGE(L140:L151)))))</f>
        <v/>
      </c>
      <c r="M152" s="663" t="str">
        <f>IF(L152&lt;&gt;"",J152-L152,IF(L152="",""))</f>
        <v/>
      </c>
      <c r="N152" s="664"/>
    </row>
    <row r="153" spans="1:14" ht="12.75" customHeight="1">
      <c r="A153" s="138" t="s">
        <v>29</v>
      </c>
      <c r="B153" s="679" t="s">
        <v>123</v>
      </c>
      <c r="C153" s="679"/>
      <c r="D153" s="679"/>
      <c r="E153" s="679"/>
      <c r="F153" s="139" t="s">
        <v>173</v>
      </c>
      <c r="G153" s="138"/>
    </row>
    <row r="154" spans="1:14" ht="12.75" customHeight="1">
      <c r="A154" s="138" t="s">
        <v>174</v>
      </c>
      <c r="B154" s="679" t="s">
        <v>124</v>
      </c>
      <c r="C154" s="679"/>
      <c r="D154" s="679"/>
      <c r="E154" s="679"/>
      <c r="F154" s="139" t="s">
        <v>175</v>
      </c>
      <c r="G154" s="138"/>
    </row>
    <row r="155" spans="1:14" ht="12.75" customHeight="1">
      <c r="A155" s="138" t="s">
        <v>117</v>
      </c>
      <c r="B155" s="679" t="s">
        <v>125</v>
      </c>
      <c r="C155" s="679"/>
      <c r="D155" s="679"/>
      <c r="E155" s="679"/>
      <c r="F155" s="139" t="s">
        <v>176</v>
      </c>
      <c r="G155" s="138"/>
    </row>
    <row r="156" spans="1:14" ht="12.75" customHeight="1">
      <c r="A156" s="138" t="s">
        <v>118</v>
      </c>
      <c r="B156" s="679" t="s">
        <v>126</v>
      </c>
      <c r="C156" s="679"/>
      <c r="D156" s="679"/>
      <c r="E156" s="679"/>
      <c r="F156" s="139" t="s">
        <v>177</v>
      </c>
      <c r="G156" s="138"/>
    </row>
    <row r="157" spans="1:14" ht="12.75" customHeight="1">
      <c r="A157" s="138" t="s">
        <v>119</v>
      </c>
      <c r="B157" s="679" t="s">
        <v>127</v>
      </c>
      <c r="C157" s="679"/>
      <c r="D157" s="679"/>
      <c r="E157" s="679"/>
      <c r="F157" s="139" t="s">
        <v>178</v>
      </c>
      <c r="G157" s="138"/>
    </row>
    <row r="158" spans="1:14" ht="12.75" customHeight="1">
      <c r="A158" s="138"/>
      <c r="B158" s="679" t="s">
        <v>179</v>
      </c>
      <c r="C158" s="679"/>
      <c r="D158" s="679"/>
      <c r="E158" s="679"/>
      <c r="F158" s="139" t="s">
        <v>180</v>
      </c>
      <c r="G158" s="138"/>
    </row>
    <row r="159" spans="1:14" ht="12.75" customHeight="1">
      <c r="A159" s="138"/>
      <c r="B159" s="679" t="s">
        <v>129</v>
      </c>
      <c r="C159" s="679"/>
      <c r="D159" s="679"/>
      <c r="E159" s="679"/>
      <c r="F159" s="139" t="s">
        <v>181</v>
      </c>
      <c r="G159" s="138"/>
    </row>
    <row r="160" spans="1:14" ht="12.75" customHeight="1">
      <c r="A160" s="138"/>
      <c r="B160" s="679" t="s">
        <v>182</v>
      </c>
      <c r="C160" s="679"/>
      <c r="D160" s="679"/>
      <c r="E160" s="679"/>
      <c r="F160" s="139" t="s">
        <v>183</v>
      </c>
      <c r="G160" s="138"/>
    </row>
    <row r="161" spans="1:14" ht="12.75" customHeight="1">
      <c r="A161" s="138"/>
      <c r="B161" s="679" t="s">
        <v>131</v>
      </c>
      <c r="C161" s="679"/>
      <c r="D161" s="679"/>
      <c r="E161" s="679"/>
      <c r="F161" s="139" t="s">
        <v>184</v>
      </c>
      <c r="G161" s="138"/>
    </row>
    <row r="162" spans="1:14" ht="12.75" customHeight="1">
      <c r="A162" s="138"/>
      <c r="B162" s="679" t="s">
        <v>132</v>
      </c>
      <c r="C162" s="679"/>
      <c r="D162" s="679"/>
      <c r="E162" s="679"/>
      <c r="F162" s="139" t="s">
        <v>185</v>
      </c>
      <c r="G162" s="138"/>
    </row>
    <row r="163" spans="1:14" ht="12.75" customHeight="1">
      <c r="A163" s="138"/>
      <c r="B163" s="679" t="s">
        <v>133</v>
      </c>
      <c r="C163" s="679"/>
      <c r="D163" s="679"/>
      <c r="E163" s="679"/>
      <c r="F163" s="139" t="s">
        <v>186</v>
      </c>
      <c r="G163" s="138"/>
    </row>
    <row r="164" spans="1:14" ht="12.75" customHeight="1">
      <c r="A164" s="138"/>
      <c r="B164" s="679" t="s">
        <v>134</v>
      </c>
      <c r="C164" s="679"/>
      <c r="D164" s="679"/>
      <c r="E164" s="679"/>
      <c r="F164" s="139" t="s">
        <v>187</v>
      </c>
      <c r="G164" s="138"/>
    </row>
    <row r="165" spans="1:14" ht="12.75" customHeight="1"/>
    <row r="166" spans="1:14" ht="12.75" customHeight="1"/>
    <row r="167" spans="1:14" ht="12.75" customHeight="1"/>
    <row r="168" spans="1:14" ht="12.75" customHeight="1"/>
    <row r="169" spans="1:14" ht="12.75" customHeight="1"/>
    <row r="170" spans="1:14" s="144" customFormat="1" ht="12.75" customHeight="1">
      <c r="F170" s="107"/>
    </row>
    <row r="171" spans="1:14" ht="15" customHeight="1">
      <c r="A171" s="396" t="s">
        <v>1571</v>
      </c>
      <c r="B171" s="397"/>
      <c r="C171" s="397"/>
      <c r="D171" s="397"/>
      <c r="E171" s="397"/>
      <c r="F171" s="397"/>
      <c r="G171" s="397"/>
      <c r="H171" s="397"/>
      <c r="I171" s="397"/>
      <c r="J171" s="397"/>
      <c r="K171" s="397"/>
      <c r="L171" s="397"/>
      <c r="M171" s="397"/>
      <c r="N171" s="398"/>
    </row>
    <row r="172" spans="1:14" ht="12.75" customHeight="1">
      <c r="A172" s="681" t="s">
        <v>157</v>
      </c>
      <c r="B172" s="681"/>
      <c r="C172" s="681"/>
      <c r="D172" s="681"/>
      <c r="E172" s="681"/>
      <c r="F172" s="681"/>
      <c r="G172" s="681"/>
      <c r="H172" s="671" t="s">
        <v>158</v>
      </c>
      <c r="I172" s="673" t="s">
        <v>159</v>
      </c>
      <c r="J172" s="674"/>
      <c r="K172" s="673" t="s">
        <v>160</v>
      </c>
      <c r="L172" s="674"/>
      <c r="M172" s="673" t="s">
        <v>161</v>
      </c>
      <c r="N172" s="674"/>
    </row>
    <row r="173" spans="1:14" ht="12.75" customHeight="1">
      <c r="A173" s="682"/>
      <c r="B173" s="682"/>
      <c r="C173" s="682"/>
      <c r="D173" s="682"/>
      <c r="E173" s="682"/>
      <c r="F173" s="682"/>
      <c r="G173" s="682"/>
      <c r="H173" s="671"/>
      <c r="I173" s="123" t="s">
        <v>162</v>
      </c>
      <c r="J173" s="124" t="str">
        <f>IF($G$15=""," ",IF($G$15&lt;&gt;"",$G$15,))</f>
        <v xml:space="preserve"> </v>
      </c>
      <c r="K173" s="123" t="s">
        <v>162</v>
      </c>
      <c r="L173" s="125" t="str">
        <f>IF($H$18="pREVIOUS AUDIT RESULTS, IF ANY (SELECT)","",IF($H$18="N/A","",IF($H$18="Baseline audit",'Previous Audit Information'!$G$5,IF($H$18="Audit 1",'Previous Audit Information'!$I$5,IF($H$18="Audit 2",'Previous Audit Information'!$K$5,IF($H$18="Audit 3",'Previous Audit Information'!$M$5,IF($H$18="","")))))))</f>
        <v/>
      </c>
      <c r="M173" s="673"/>
      <c r="N173" s="674"/>
    </row>
    <row r="174" spans="1:14" ht="22" customHeight="1">
      <c r="A174" s="682"/>
      <c r="B174" s="682"/>
      <c r="C174" s="682"/>
      <c r="D174" s="682"/>
      <c r="E174" s="682"/>
      <c r="F174" s="682"/>
      <c r="G174" s="682"/>
      <c r="H174" s="672"/>
      <c r="I174" s="677" t="s">
        <v>163</v>
      </c>
      <c r="J174" s="678"/>
      <c r="K174" s="677" t="s">
        <v>164</v>
      </c>
      <c r="L174" s="678"/>
      <c r="M174" s="675"/>
      <c r="N174" s="676"/>
    </row>
    <row r="175" spans="1:14" ht="12.75" customHeight="1">
      <c r="A175" s="680" t="s">
        <v>165</v>
      </c>
      <c r="B175" s="680"/>
      <c r="C175" s="680"/>
      <c r="D175" s="680"/>
      <c r="E175" s="680"/>
      <c r="F175" s="680"/>
      <c r="G175" s="680"/>
      <c r="H175" s="99">
        <f>Xpert!O44</f>
        <v>5</v>
      </c>
      <c r="I175" s="99">
        <f>Xpert!S44</f>
        <v>0</v>
      </c>
      <c r="J175" s="126">
        <f>(I175/H175)</f>
        <v>0</v>
      </c>
      <c r="K175" s="127" t="str">
        <f>IF($H$18="Previous audit results, if any (select)","",IF($H$18="","",IF($H$18="N/A","",IF($H$18="Baseline audit",'Previous Audit Information'!G68,IF($H$18="Audit 1",'Previous Audit Information'!I68,IF($H$18="Audit 2",'Previous Audit Information'!K68,IF($H$18="Audit 3",'Previous Audit Information'!M68)))))))</f>
        <v/>
      </c>
      <c r="L175" s="128" t="str">
        <f>IF($H$18="Previous audit results, if any (select)","",IF($H$18="","",IF($H$18="N/A","",IF($H$18="Baseline audit",'Previous Audit Information'!H68,IF($H$18="Audit 1",'Previous Audit Information'!J68,IF($H$18="Audit 2",'Previous Audit Information'!L68,IF($H$18="Audit 3",'Previous Audit Information'!N68)))))))</f>
        <v/>
      </c>
      <c r="M175" s="661" t="str">
        <f>IF(L175&lt;&gt;"",J175-L175,IF(L175="",""))</f>
        <v/>
      </c>
      <c r="N175" s="662"/>
    </row>
    <row r="176" spans="1:14" ht="12.75" customHeight="1">
      <c r="A176" s="680" t="s">
        <v>124</v>
      </c>
      <c r="B176" s="680"/>
      <c r="C176" s="680"/>
      <c r="D176" s="680"/>
      <c r="E176" s="680"/>
      <c r="F176" s="680"/>
      <c r="G176" s="680"/>
      <c r="H176" s="99" t="s">
        <v>29</v>
      </c>
      <c r="I176" s="99" t="s">
        <v>29</v>
      </c>
      <c r="J176" s="128" t="s">
        <v>29</v>
      </c>
      <c r="K176" s="127" t="str">
        <f>IF($H$18="Previous audit results, if any (select)","",IF($H$18="","",IF($H$18="N/A","",IF($H$18="Baseline audit",'Previous Audit Information'!G69,IF($H$18="Audit 1",'Previous Audit Information'!I69,IF($H$18="Audit 2",'Previous Audit Information'!K69,IF($H$18="Audit 3",'Previous Audit Information'!M69)))))))</f>
        <v/>
      </c>
      <c r="L176" s="128" t="str">
        <f>IF($H$18="Previous audit results, if any (select)","",IF($H$18="","",IF($H$18="N/A","",IF($H$18="Baseline audit",'Previous Audit Information'!H69,IF($H$18="Audit 1",'Previous Audit Information'!J69,IF($H$18="Audit 2",'Previous Audit Information'!L69,IF($H$18="Audit 3",'Previous Audit Information'!N69)))))))</f>
        <v/>
      </c>
      <c r="M176" s="661"/>
      <c r="N176" s="662"/>
    </row>
    <row r="177" spans="1:14" ht="12.75" customHeight="1">
      <c r="A177" s="680" t="s">
        <v>166</v>
      </c>
      <c r="B177" s="680"/>
      <c r="C177" s="680"/>
      <c r="D177" s="680"/>
      <c r="E177" s="680"/>
      <c r="F177" s="680"/>
      <c r="G177" s="680"/>
      <c r="H177" s="99" t="s">
        <v>29</v>
      </c>
      <c r="I177" s="99" t="s">
        <v>29</v>
      </c>
      <c r="J177" s="128" t="s">
        <v>29</v>
      </c>
      <c r="K177" s="127" t="str">
        <f>IF($H$18="Previous audit results, if any (select)","",IF($H$18="","",IF($H$18="N/A","",IF($H$18="Baseline audit",'Previous Audit Information'!G70,IF($H$18="Audit 1",'Previous Audit Information'!I70,IF($H$18="Audit 2",'Previous Audit Information'!K70,IF($H$18="Audit 3",'Previous Audit Information'!M70)))))))</f>
        <v/>
      </c>
      <c r="L177" s="128" t="str">
        <f>IF($H$18="Previous audit results, if any (select)","",IF($H$18="","",IF($H$18="N/A","",IF($H$18="Baseline audit",'Previous Audit Information'!H70,IF($H$18="Audit 1",'Previous Audit Information'!J70,IF($H$18="Audit 2",'Previous Audit Information'!L70,IF($H$18="Audit 3",'Previous Audit Information'!N70)))))))</f>
        <v/>
      </c>
      <c r="M177" s="661"/>
      <c r="N177" s="662"/>
    </row>
    <row r="178" spans="1:14" ht="12.75" customHeight="1">
      <c r="A178" s="680" t="s">
        <v>167</v>
      </c>
      <c r="B178" s="680"/>
      <c r="C178" s="680"/>
      <c r="D178" s="680"/>
      <c r="E178" s="680"/>
      <c r="F178" s="680"/>
      <c r="G178" s="680"/>
      <c r="H178" s="99">
        <f>Xpert!O57</f>
        <v>2</v>
      </c>
      <c r="I178" s="99">
        <f>Xpert!S57</f>
        <v>0</v>
      </c>
      <c r="J178" s="126">
        <f>(I178/H178)</f>
        <v>0</v>
      </c>
      <c r="K178" s="127" t="str">
        <f>IF($H$18="Previous audit results, if any (select)","",IF($H$18="","",IF($H$18="N/A","",IF($H$18="Baseline audit",'Previous Audit Information'!G71,IF($H$18="Audit 1",'Previous Audit Information'!I71,IF($H$18="Audit 2",'Previous Audit Information'!K71,IF($H$18="Audit 3",'Previous Audit Information'!M71)))))))</f>
        <v/>
      </c>
      <c r="L178" s="128" t="str">
        <f>IF($H$18="Previous audit results, if any (select)","",IF($H$18="","",IF($H$18="N/A","",IF($H$18="Baseline audit",'Previous Audit Information'!H71,IF($H$18="Audit 1",'Previous Audit Information'!J71,IF($H$18="Audit 2",'Previous Audit Information'!L71,IF($H$18="Audit 3",'Previous Audit Information'!N71)))))))</f>
        <v/>
      </c>
      <c r="M178" s="661" t="str">
        <f t="shared" ref="M178:M185" si="14">IF(L178&lt;&gt;"",J178-L178,IF(L178="",""))</f>
        <v/>
      </c>
      <c r="N178" s="662"/>
    </row>
    <row r="179" spans="1:14" ht="12.75" customHeight="1">
      <c r="A179" s="680" t="s">
        <v>127</v>
      </c>
      <c r="B179" s="680"/>
      <c r="C179" s="680"/>
      <c r="D179" s="680"/>
      <c r="E179" s="680"/>
      <c r="F179" s="680"/>
      <c r="G179" s="680"/>
      <c r="H179" s="99" t="s">
        <v>29</v>
      </c>
      <c r="I179" s="99" t="s">
        <v>29</v>
      </c>
      <c r="J179" s="128" t="s">
        <v>29</v>
      </c>
      <c r="K179" s="127" t="str">
        <f>IF($H$18="Previous audit results, if any (select)","",IF($H$18="","",IF($H$18="N/A","",IF($H$18="Baseline audit",'Previous Audit Information'!G72,IF($H$18="Audit 1",'Previous Audit Information'!I72,IF($H$18="Audit 2",'Previous Audit Information'!K72,IF($H$18="Audit 3",'Previous Audit Information'!M72)))))))</f>
        <v/>
      </c>
      <c r="L179" s="128" t="str">
        <f>IF($H$18="Previous audit results, if any (select)","",IF($H$18="","",IF($H$18="N/A","",IF($H$18="Baseline audit",'Previous Audit Information'!H72,IF($H$18="Audit 1",'Previous Audit Information'!J72,IF($H$18="Audit 2",'Previous Audit Information'!L72,IF($H$18="Audit 3",'Previous Audit Information'!N72)))))))</f>
        <v/>
      </c>
      <c r="M179" s="661"/>
      <c r="N179" s="662"/>
    </row>
    <row r="180" spans="1:14" ht="12.75" customHeight="1">
      <c r="A180" s="680" t="s">
        <v>168</v>
      </c>
      <c r="B180" s="680"/>
      <c r="C180" s="680"/>
      <c r="D180" s="680"/>
      <c r="E180" s="680"/>
      <c r="F180" s="680"/>
      <c r="G180" s="680"/>
      <c r="H180" s="99" t="s">
        <v>29</v>
      </c>
      <c r="I180" s="99" t="s">
        <v>29</v>
      </c>
      <c r="J180" s="128" t="s">
        <v>29</v>
      </c>
      <c r="K180" s="127" t="str">
        <f>IF($H$18="Previous audit results, if any (select)","",IF($H$18="","",IF($H$18="N/A","",IF($H$18="Baseline audit",'Previous Audit Information'!G73,IF($H$18="Audit 1",'Previous Audit Information'!I73,IF($H$18="Audit 2",'Previous Audit Information'!K73,IF($H$18="Audit 3",'Previous Audit Information'!M73)))))))</f>
        <v/>
      </c>
      <c r="L180" s="128" t="str">
        <f>IF($H$18="Previous audit results, if any (select)","",IF($H$18="","",IF($H$18="N/A","",IF($H$18="Baseline audit",'Previous Audit Information'!H73,IF($H$18="Audit 1",'Previous Audit Information'!J73,IF($H$18="Audit 2",'Previous Audit Information'!L73,IF($H$18="Audit 3",'Previous Audit Information'!N73)))))))</f>
        <v/>
      </c>
      <c r="M180" s="661"/>
      <c r="N180" s="662"/>
    </row>
    <row r="181" spans="1:14" ht="12.75" customHeight="1">
      <c r="A181" s="680" t="s">
        <v>169</v>
      </c>
      <c r="B181" s="680"/>
      <c r="C181" s="680"/>
      <c r="D181" s="680"/>
      <c r="E181" s="680"/>
      <c r="F181" s="680"/>
      <c r="G181" s="680"/>
      <c r="H181" s="99">
        <f>Xpert!O70</f>
        <v>2</v>
      </c>
      <c r="I181" s="99">
        <f>Xpert!S70</f>
        <v>0</v>
      </c>
      <c r="J181" s="126">
        <f>(I181/H181)</f>
        <v>0</v>
      </c>
      <c r="K181" s="127" t="str">
        <f>IF($H$18="Previous audit results, if any (select)","",IF($H$18="","",IF($H$18="N/A","",IF($H$18="Baseline audit",'Previous Audit Information'!G74,IF($H$18="Audit 1",'Previous Audit Information'!I74,IF($H$18="Audit 2",'Previous Audit Information'!K74,IF($H$18="Audit 3",'Previous Audit Information'!M74)))))))</f>
        <v/>
      </c>
      <c r="L181" s="128" t="str">
        <f>IF($H$18="Previous audit results, if any (select)","",IF($H$18="","",IF($H$18="N/A","",IF($H$18="Baseline audit",'Previous Audit Information'!H74,IF($H$18="Audit 1",'Previous Audit Information'!J74,IF($H$18="Audit 2",'Previous Audit Information'!L74,IF($H$18="Audit 3",'Previous Audit Information'!N74)))))))</f>
        <v/>
      </c>
      <c r="M181" s="661" t="str">
        <f t="shared" si="14"/>
        <v/>
      </c>
      <c r="N181" s="662"/>
    </row>
    <row r="182" spans="1:14" ht="12.75" customHeight="1">
      <c r="A182" s="680" t="s">
        <v>170</v>
      </c>
      <c r="B182" s="680"/>
      <c r="C182" s="680"/>
      <c r="D182" s="680"/>
      <c r="E182" s="680"/>
      <c r="F182" s="680"/>
      <c r="G182" s="680"/>
      <c r="H182" s="99">
        <f>Xpert!O86</f>
        <v>9</v>
      </c>
      <c r="I182" s="99">
        <f>Xpert!S86</f>
        <v>0</v>
      </c>
      <c r="J182" s="126">
        <f>(I182/H182)</f>
        <v>0</v>
      </c>
      <c r="K182" s="127" t="str">
        <f>IF($H$18="Previous audit results, if any (select)","",IF($H$18="","",IF($H$18="N/A","",IF($H$18="Baseline audit",'Previous Audit Information'!G75,IF($H$18="Audit 1",'Previous Audit Information'!I75,IF($H$18="Audit 2",'Previous Audit Information'!K75,IF($H$18="Audit 3",'Previous Audit Information'!M75)))))))</f>
        <v/>
      </c>
      <c r="L182" s="128" t="str">
        <f>IF($H$18="Previous audit results, if any (select)","",IF($H$18="","",IF($H$18="N/A","",IF($H$18="Baseline audit",'Previous Audit Information'!H75,IF($H$18="Audit 1",'Previous Audit Information'!J75,IF($H$18="Audit 2",'Previous Audit Information'!L75,IF($H$18="Audit 3",'Previous Audit Information'!N75)))))))</f>
        <v/>
      </c>
      <c r="M182" s="661" t="str">
        <f t="shared" si="14"/>
        <v/>
      </c>
      <c r="N182" s="662"/>
    </row>
    <row r="183" spans="1:14" ht="12.75" customHeight="1">
      <c r="A183" s="680" t="s">
        <v>131</v>
      </c>
      <c r="B183" s="680"/>
      <c r="C183" s="680"/>
      <c r="D183" s="680"/>
      <c r="E183" s="680"/>
      <c r="F183" s="680"/>
      <c r="G183" s="680"/>
      <c r="H183" s="99" t="s">
        <v>29</v>
      </c>
      <c r="I183" s="99" t="s">
        <v>29</v>
      </c>
      <c r="J183" s="128" t="s">
        <v>29</v>
      </c>
      <c r="K183" s="127" t="str">
        <f>IF($H$18="Previous audit results, if any (select)","",IF($H$18="","",IF($H$18="N/A","",IF($H$18="Baseline audit",'Previous Audit Information'!G76,IF($H$18="Audit 1",'Previous Audit Information'!I76,IF($H$18="Audit 2",'Previous Audit Information'!K76,IF($H$18="Audit 3",'Previous Audit Information'!M76)))))))</f>
        <v/>
      </c>
      <c r="L183" s="128" t="str">
        <f>IF($H$18="Previous audit results, if any (select)","",IF($H$18="","",IF($H$18="N/A","",IF($H$18="Baseline audit",'Previous Audit Information'!H76,IF($H$18="Audit 1",'Previous Audit Information'!J76,IF($H$18="Audit 2",'Previous Audit Information'!L76,IF($H$18="Audit 3",'Previous Audit Information'!N76)))))))</f>
        <v/>
      </c>
      <c r="M183" s="661"/>
      <c r="N183" s="662"/>
    </row>
    <row r="184" spans="1:14" ht="12.75" customHeight="1">
      <c r="A184" s="680" t="s">
        <v>132</v>
      </c>
      <c r="B184" s="680"/>
      <c r="C184" s="680"/>
      <c r="D184" s="680"/>
      <c r="E184" s="680"/>
      <c r="F184" s="680"/>
      <c r="G184" s="680"/>
      <c r="H184" s="99" t="s">
        <v>29</v>
      </c>
      <c r="I184" s="99" t="s">
        <v>29</v>
      </c>
      <c r="J184" s="128" t="s">
        <v>29</v>
      </c>
      <c r="K184" s="127" t="str">
        <f>IF($H$18="Previous audit results, if any (select)","",IF($H$18="","",IF($H$18="N/A","",IF($H$18="Baseline audit",'Previous Audit Information'!G77,IF($H$18="Audit 1",'Previous Audit Information'!I77,IF($H$18="Audit 2",'Previous Audit Information'!K77,IF($H$18="Audit 3",'Previous Audit Information'!M77)))))))</f>
        <v/>
      </c>
      <c r="L184" s="128" t="str">
        <f>IF($H$18="Previous audit results, if any (select)","",IF($H$18="","",IF($H$18="N/A","",IF($H$18="Baseline audit",'Previous Audit Information'!H77,IF($H$18="Audit 1",'Previous Audit Information'!J77,IF($H$18="Audit 2",'Previous Audit Information'!L77,IF($H$18="Audit 3",'Previous Audit Information'!N77)))))))</f>
        <v/>
      </c>
      <c r="M184" s="661"/>
      <c r="N184" s="662"/>
    </row>
    <row r="185" spans="1:14" ht="12.75" customHeight="1">
      <c r="A185" s="680" t="s">
        <v>171</v>
      </c>
      <c r="B185" s="680"/>
      <c r="C185" s="680"/>
      <c r="D185" s="680"/>
      <c r="E185" s="680"/>
      <c r="F185" s="680"/>
      <c r="G185" s="680"/>
      <c r="H185" s="99">
        <f>Xpert!O110</f>
        <v>5</v>
      </c>
      <c r="I185" s="99">
        <f>Xpert!S110</f>
        <v>0</v>
      </c>
      <c r="J185" s="126">
        <f>(I185/H185)</f>
        <v>0</v>
      </c>
      <c r="K185" s="127" t="str">
        <f>IF($H$18="Previous audit results, if any (select)","",IF($H$18="","",IF($H$18="N/A","",IF($H$18="Baseline audit",'Previous Audit Information'!G78,IF($H$18="Audit 1",'Previous Audit Information'!I78,IF($H$18="Audit 2",'Previous Audit Information'!K78,IF($H$18="Audit 3",'Previous Audit Information'!M78)))))))</f>
        <v/>
      </c>
      <c r="L185" s="128" t="str">
        <f>IF($H$18="Previous audit results, if any (select)","",IF($H$18="","",IF($H$18="N/A","",IF($H$18="Baseline audit",'Previous Audit Information'!H78,IF($H$18="Audit 1",'Previous Audit Information'!J78,IF($H$18="Audit 2",'Previous Audit Information'!L78,IF($H$18="Audit 3",'Previous Audit Information'!N78)))))))</f>
        <v/>
      </c>
      <c r="M185" s="661" t="str">
        <f t="shared" si="14"/>
        <v/>
      </c>
      <c r="N185" s="662"/>
    </row>
    <row r="186" spans="1:14" ht="12.75" customHeight="1">
      <c r="A186" s="680" t="s">
        <v>172</v>
      </c>
      <c r="B186" s="680"/>
      <c r="C186" s="680"/>
      <c r="D186" s="680"/>
      <c r="E186" s="680"/>
      <c r="F186" s="680"/>
      <c r="G186" s="680"/>
      <c r="H186" s="99" t="s">
        <v>29</v>
      </c>
      <c r="I186" s="99" t="s">
        <v>29</v>
      </c>
      <c r="J186" s="128" t="s">
        <v>29</v>
      </c>
      <c r="K186" s="127" t="str">
        <f>IF($H$18="Previous audit results, if any (select)","",IF($H$18="","",IF($H$18="N/A","",IF($H$18="Baseline audit",'Previous Audit Information'!G79,IF($H$18="Audit 1",'Previous Audit Information'!I79,IF($H$18="Audit 2",'Previous Audit Information'!K79,IF($H$18="Audit 3",'Previous Audit Information'!M79)))))))</f>
        <v/>
      </c>
      <c r="L186" s="128" t="str">
        <f>IF($H$18="Previous audit results, if any (select)","",IF($H$18="","",IF($H$18="N/A","",IF($H$18="Baseline audit",'Previous Audit Information'!H79,IF($H$18="Audit 1",'Previous Audit Information'!J79,IF($H$18="Audit 2",'Previous Audit Information'!L79,IF($H$18="Audit 3",'Previous Audit Information'!N79)))))))</f>
        <v/>
      </c>
      <c r="M186" s="661"/>
      <c r="N186" s="662"/>
    </row>
    <row r="187" spans="1:14" ht="15" customHeight="1">
      <c r="A187" s="458" t="s">
        <v>1567</v>
      </c>
      <c r="B187" s="458"/>
      <c r="C187" s="458"/>
      <c r="D187" s="458"/>
      <c r="E187" s="458"/>
      <c r="F187" s="458"/>
      <c r="G187" s="458"/>
      <c r="H187" s="130">
        <f>SUM(H175:H186)</f>
        <v>23</v>
      </c>
      <c r="I187" s="131">
        <f>SUM(I175:I186)</f>
        <v>0</v>
      </c>
      <c r="J187" s="132">
        <f>ROUND(I187/H187,2)</f>
        <v>0</v>
      </c>
      <c r="K187" s="131" t="str">
        <f>IF($H$18="Previous audit results, if any (select)"," ",IF($H$18=""," ",IF($H$18="N/A"," ",IF($H$18&lt;&gt;"",SUM(K175:K186)))))</f>
        <v xml:space="preserve"> </v>
      </c>
      <c r="L187" s="308" t="str">
        <f>IF($H$18="Previous audit results, if any (select)","",IF($H$18="","",IF($H$18="N/A","",IF($H$18&lt;&gt;"",AVERAGE(L175:L186)))))</f>
        <v/>
      </c>
      <c r="M187" s="663" t="str">
        <f>IF(L187&lt;&gt;"",J187-L187,IF(L187="",""))</f>
        <v/>
      </c>
      <c r="N187" s="664"/>
    </row>
    <row r="188" spans="1:14" ht="12.75" customHeight="1">
      <c r="A188" s="138" t="s">
        <v>29</v>
      </c>
      <c r="B188" s="679" t="s">
        <v>123</v>
      </c>
      <c r="C188" s="679"/>
      <c r="D188" s="679"/>
      <c r="E188" s="679"/>
      <c r="F188" s="139" t="s">
        <v>173</v>
      </c>
      <c r="G188" s="138"/>
    </row>
    <row r="189" spans="1:14" ht="12.75" customHeight="1">
      <c r="A189" s="138" t="s">
        <v>174</v>
      </c>
      <c r="B189" s="679" t="s">
        <v>124</v>
      </c>
      <c r="C189" s="679"/>
      <c r="D189" s="679"/>
      <c r="E189" s="679"/>
      <c r="F189" s="139" t="s">
        <v>175</v>
      </c>
      <c r="G189" s="138"/>
    </row>
    <row r="190" spans="1:14" ht="12.75" customHeight="1">
      <c r="A190" s="138" t="s">
        <v>117</v>
      </c>
      <c r="B190" s="679" t="s">
        <v>125</v>
      </c>
      <c r="C190" s="679"/>
      <c r="D190" s="679"/>
      <c r="E190" s="679"/>
      <c r="F190" s="139" t="s">
        <v>176</v>
      </c>
      <c r="G190" s="138"/>
    </row>
    <row r="191" spans="1:14" ht="12.75" customHeight="1">
      <c r="A191" s="138" t="s">
        <v>118</v>
      </c>
      <c r="B191" s="679" t="s">
        <v>126</v>
      </c>
      <c r="C191" s="679"/>
      <c r="D191" s="679"/>
      <c r="E191" s="679"/>
      <c r="F191" s="139" t="s">
        <v>177</v>
      </c>
      <c r="G191" s="138"/>
    </row>
    <row r="192" spans="1:14" ht="12.75" customHeight="1">
      <c r="A192" s="138" t="s">
        <v>119</v>
      </c>
      <c r="B192" s="679" t="s">
        <v>127</v>
      </c>
      <c r="C192" s="679"/>
      <c r="D192" s="679"/>
      <c r="E192" s="679"/>
      <c r="F192" s="139" t="s">
        <v>178</v>
      </c>
      <c r="G192" s="138"/>
    </row>
    <row r="193" spans="1:14" ht="12.75" customHeight="1">
      <c r="A193" s="138"/>
      <c r="B193" s="679" t="s">
        <v>179</v>
      </c>
      <c r="C193" s="679"/>
      <c r="D193" s="679"/>
      <c r="E193" s="679"/>
      <c r="F193" s="139" t="s">
        <v>180</v>
      </c>
      <c r="G193" s="138"/>
    </row>
    <row r="194" spans="1:14" ht="12.75" customHeight="1">
      <c r="A194" s="138"/>
      <c r="B194" s="679" t="s">
        <v>129</v>
      </c>
      <c r="C194" s="679"/>
      <c r="D194" s="679"/>
      <c r="E194" s="679"/>
      <c r="F194" s="139" t="s">
        <v>181</v>
      </c>
      <c r="G194" s="138"/>
    </row>
    <row r="195" spans="1:14" ht="12.75" customHeight="1">
      <c r="A195" s="138"/>
      <c r="B195" s="679" t="s">
        <v>182</v>
      </c>
      <c r="C195" s="679"/>
      <c r="D195" s="679"/>
      <c r="E195" s="679"/>
      <c r="F195" s="139" t="s">
        <v>183</v>
      </c>
      <c r="G195" s="138"/>
    </row>
    <row r="196" spans="1:14" ht="12.75" customHeight="1">
      <c r="A196" s="138"/>
      <c r="B196" s="679" t="s">
        <v>131</v>
      </c>
      <c r="C196" s="679"/>
      <c r="D196" s="679"/>
      <c r="E196" s="679"/>
      <c r="F196" s="139" t="s">
        <v>184</v>
      </c>
      <c r="G196" s="138"/>
    </row>
    <row r="197" spans="1:14" ht="12.75" customHeight="1">
      <c r="A197" s="138"/>
      <c r="B197" s="679" t="s">
        <v>132</v>
      </c>
      <c r="C197" s="679"/>
      <c r="D197" s="679"/>
      <c r="E197" s="679"/>
      <c r="F197" s="139" t="s">
        <v>185</v>
      </c>
      <c r="G197" s="138"/>
    </row>
    <row r="198" spans="1:14" ht="12.75" customHeight="1">
      <c r="A198" s="138"/>
      <c r="B198" s="679" t="s">
        <v>133</v>
      </c>
      <c r="C198" s="679"/>
      <c r="D198" s="679"/>
      <c r="E198" s="679"/>
      <c r="F198" s="139" t="s">
        <v>186</v>
      </c>
      <c r="G198" s="138"/>
    </row>
    <row r="199" spans="1:14" ht="12.75" customHeight="1">
      <c r="A199" s="138"/>
      <c r="B199" s="679" t="s">
        <v>134</v>
      </c>
      <c r="C199" s="679"/>
      <c r="D199" s="679"/>
      <c r="E199" s="679"/>
      <c r="F199" s="139" t="s">
        <v>187</v>
      </c>
      <c r="G199" s="138"/>
    </row>
    <row r="200" spans="1:14" ht="12.75" customHeight="1"/>
    <row r="201" spans="1:14" ht="12.75" customHeight="1"/>
    <row r="202" spans="1:14" ht="12.75" customHeight="1"/>
    <row r="203" spans="1:14" ht="12.75" customHeight="1"/>
    <row r="204" spans="1:14" ht="12.75" customHeight="1"/>
    <row r="205" spans="1:14" s="144" customFormat="1" ht="12.75" customHeight="1">
      <c r="F205" s="107"/>
    </row>
    <row r="206" spans="1:14" ht="15" customHeight="1">
      <c r="A206" s="396" t="s">
        <v>1572</v>
      </c>
      <c r="B206" s="397"/>
      <c r="C206" s="397"/>
      <c r="D206" s="397"/>
      <c r="E206" s="397"/>
      <c r="F206" s="397"/>
      <c r="G206" s="397"/>
      <c r="H206" s="397"/>
      <c r="I206" s="397"/>
      <c r="J206" s="397"/>
      <c r="K206" s="397"/>
      <c r="L206" s="397"/>
      <c r="M206" s="397"/>
      <c r="N206" s="398"/>
    </row>
    <row r="207" spans="1:14" ht="12.75" customHeight="1">
      <c r="A207" s="681" t="s">
        <v>157</v>
      </c>
      <c r="B207" s="681"/>
      <c r="C207" s="681"/>
      <c r="D207" s="681"/>
      <c r="E207" s="681"/>
      <c r="F207" s="681"/>
      <c r="G207" s="681"/>
      <c r="H207" s="671" t="s">
        <v>158</v>
      </c>
      <c r="I207" s="673" t="s">
        <v>159</v>
      </c>
      <c r="J207" s="674"/>
      <c r="K207" s="673" t="s">
        <v>160</v>
      </c>
      <c r="L207" s="674"/>
      <c r="M207" s="673" t="s">
        <v>161</v>
      </c>
      <c r="N207" s="674"/>
    </row>
    <row r="208" spans="1:14" ht="12.75" customHeight="1">
      <c r="A208" s="682"/>
      <c r="B208" s="682"/>
      <c r="C208" s="682"/>
      <c r="D208" s="682"/>
      <c r="E208" s="682"/>
      <c r="F208" s="682"/>
      <c r="G208" s="682"/>
      <c r="H208" s="671"/>
      <c r="I208" s="123" t="s">
        <v>162</v>
      </c>
      <c r="J208" s="124" t="str">
        <f>IF($G$15=""," ",IF($G$15&lt;&gt;"",$G$15,))</f>
        <v xml:space="preserve"> </v>
      </c>
      <c r="K208" s="123" t="s">
        <v>162</v>
      </c>
      <c r="L208" s="125" t="str">
        <f>IF($H$18="pREVIOUS AUDIT RESULTS, IF ANY (SELECT)","",IF($H$18="N/A","",IF($H$18="Baseline audit",'Previous Audit Information'!$G$5,IF($H$18="Audit 1",'Previous Audit Information'!$I$5,IF($H$18="Audit 2",'Previous Audit Information'!$K$5,IF($H$18="Audit 3",'Previous Audit Information'!$M$5,IF($H$18="","")))))))</f>
        <v/>
      </c>
      <c r="M208" s="673"/>
      <c r="N208" s="674"/>
    </row>
    <row r="209" spans="1:14" ht="22" customHeight="1">
      <c r="A209" s="682"/>
      <c r="B209" s="682"/>
      <c r="C209" s="682"/>
      <c r="D209" s="682"/>
      <c r="E209" s="682"/>
      <c r="F209" s="682"/>
      <c r="G209" s="682"/>
      <c r="H209" s="672"/>
      <c r="I209" s="677" t="s">
        <v>163</v>
      </c>
      <c r="J209" s="678"/>
      <c r="K209" s="677" t="s">
        <v>164</v>
      </c>
      <c r="L209" s="678"/>
      <c r="M209" s="675"/>
      <c r="N209" s="676"/>
    </row>
    <row r="210" spans="1:14" ht="12.75" customHeight="1">
      <c r="A210" s="680" t="s">
        <v>165</v>
      </c>
      <c r="B210" s="680"/>
      <c r="C210" s="680"/>
      <c r="D210" s="680"/>
      <c r="E210" s="680"/>
      <c r="F210" s="680"/>
      <c r="G210" s="680"/>
      <c r="H210" s="99">
        <f>'TB LAMP'!O36</f>
        <v>5</v>
      </c>
      <c r="I210" s="99">
        <f>'TB LAMP'!S36</f>
        <v>0</v>
      </c>
      <c r="J210" s="126">
        <f>(I210/H210)</f>
        <v>0</v>
      </c>
      <c r="K210" s="127" t="str">
        <f>IF($H$18="Previous audit results, if any (select)","",IF($H$18="","",IF($H$18="N/A","",IF($H$18="Baseline audit",'Previous Audit Information'!G83,IF($H$18="Audit 1",'Previous Audit Information'!I83,IF($H$18="Audit 2",'Previous Audit Information'!K83,IF($H$18="Audit 3",'Previous Audit Information'!M83)))))))</f>
        <v/>
      </c>
      <c r="L210" s="128" t="str">
        <f>IF($H$18="Previous audit results, if any (select)","",IF($H$18="","",IF($H$18="N/A","",IF($H$18="Baseline audit",'Previous Audit Information'!H83,IF($H$18="Audit 1",'Previous Audit Information'!J83,IF($H$18="Audit 2",'Previous Audit Information'!L83,IF($H$18="Audit 3",'Previous Audit Information'!N83)))))))</f>
        <v/>
      </c>
      <c r="M210" s="661" t="str">
        <f>IF(L210&lt;&gt;"",J210-L210,IF(L210="",""))</f>
        <v/>
      </c>
      <c r="N210" s="662"/>
    </row>
    <row r="211" spans="1:14" ht="12.75" customHeight="1">
      <c r="A211" s="680" t="s">
        <v>124</v>
      </c>
      <c r="B211" s="680"/>
      <c r="C211" s="680"/>
      <c r="D211" s="680"/>
      <c r="E211" s="680"/>
      <c r="F211" s="680"/>
      <c r="G211" s="680"/>
      <c r="H211" s="99" t="s">
        <v>29</v>
      </c>
      <c r="I211" s="99" t="s">
        <v>29</v>
      </c>
      <c r="J211" s="128" t="s">
        <v>29</v>
      </c>
      <c r="K211" s="127" t="str">
        <f>IF($H$18="Previous audit results, if any (select)","",IF($H$18="","",IF($H$18="N/A","",IF($H$18="Baseline audit",'Previous Audit Information'!G84,IF($H$18="Audit 1",'Previous Audit Information'!I84,IF($H$18="Audit 2",'Previous Audit Information'!K84,IF($H$18="Audit 3",'Previous Audit Information'!M84)))))))</f>
        <v/>
      </c>
      <c r="L211" s="128" t="str">
        <f>IF($H$18="Previous audit results, if any (select)","",IF($H$18="","",IF($H$18="N/A","",IF($H$18="Baseline audit",'Previous Audit Information'!H84,IF($H$18="Audit 1",'Previous Audit Information'!J84,IF($H$18="Audit 2",'Previous Audit Information'!L84,IF($H$18="Audit 3",'Previous Audit Information'!N84)))))))</f>
        <v/>
      </c>
      <c r="M211" s="661"/>
      <c r="N211" s="662"/>
    </row>
    <row r="212" spans="1:14" ht="12.75" customHeight="1">
      <c r="A212" s="680" t="s">
        <v>166</v>
      </c>
      <c r="B212" s="680"/>
      <c r="C212" s="680"/>
      <c r="D212" s="680"/>
      <c r="E212" s="680"/>
      <c r="F212" s="680"/>
      <c r="G212" s="680"/>
      <c r="H212" s="99" t="s">
        <v>29</v>
      </c>
      <c r="I212" s="99" t="s">
        <v>29</v>
      </c>
      <c r="J212" s="128" t="s">
        <v>29</v>
      </c>
      <c r="K212" s="127" t="str">
        <f>IF($H$18="Previous audit results, if any (select)","",IF($H$18="","",IF($H$18="N/A","",IF($H$18="Baseline audit",'Previous Audit Information'!G85,IF($H$18="Audit 1",'Previous Audit Information'!I85,IF($H$18="Audit 2",'Previous Audit Information'!K85,IF($H$18="Audit 3",'Previous Audit Information'!M85)))))))</f>
        <v/>
      </c>
      <c r="L212" s="128" t="str">
        <f>IF($H$18="Previous audit results, if any (select)","",IF($H$18="","",IF($H$18="N/A","",IF($H$18="Baseline audit",'Previous Audit Information'!H85,IF($H$18="Audit 1",'Previous Audit Information'!J85,IF($H$18="Audit 2",'Previous Audit Information'!L85,IF($H$18="Audit 3",'Previous Audit Information'!N85)))))))</f>
        <v/>
      </c>
      <c r="M212" s="661"/>
      <c r="N212" s="662"/>
    </row>
    <row r="213" spans="1:14" ht="12.75" customHeight="1">
      <c r="A213" s="680" t="s">
        <v>167</v>
      </c>
      <c r="B213" s="680"/>
      <c r="C213" s="680"/>
      <c r="D213" s="680"/>
      <c r="E213" s="680"/>
      <c r="F213" s="680"/>
      <c r="G213" s="680"/>
      <c r="H213" s="99">
        <f>'TB LAMP'!O49</f>
        <v>2</v>
      </c>
      <c r="I213" s="99">
        <f>'TB LAMP'!S49</f>
        <v>0</v>
      </c>
      <c r="J213" s="126">
        <f>(I213/H213)</f>
        <v>0</v>
      </c>
      <c r="K213" s="127" t="str">
        <f>IF($H$18="Previous audit results, if any (select)","",IF($H$18="","",IF($H$18="N/A","",IF($H$18="Baseline audit",'Previous Audit Information'!G86,IF($H$18="Audit 1",'Previous Audit Information'!I86,IF($H$18="Audit 2",'Previous Audit Information'!K86,IF($H$18="Audit 3",'Previous Audit Information'!M86)))))))</f>
        <v/>
      </c>
      <c r="L213" s="128" t="str">
        <f>IF($H$18="Previous audit results, if any (select)","",IF($H$18="","",IF($H$18="N/A","",IF($H$18="Baseline audit",'Previous Audit Information'!H86,IF($H$18="Audit 1",'Previous Audit Information'!J86,IF($H$18="Audit 2",'Previous Audit Information'!L86,IF($H$18="Audit 3",'Previous Audit Information'!N86)))))))</f>
        <v/>
      </c>
      <c r="M213" s="661" t="str">
        <f t="shared" ref="M213:M220" si="15">IF(L213&lt;&gt;"",J213-L213,IF(L213="",""))</f>
        <v/>
      </c>
      <c r="N213" s="662"/>
    </row>
    <row r="214" spans="1:14" ht="12.75" customHeight="1">
      <c r="A214" s="680" t="s">
        <v>127</v>
      </c>
      <c r="B214" s="680"/>
      <c r="C214" s="680"/>
      <c r="D214" s="680"/>
      <c r="E214" s="680"/>
      <c r="F214" s="680"/>
      <c r="G214" s="680"/>
      <c r="H214" s="99" t="s">
        <v>29</v>
      </c>
      <c r="I214" s="99" t="s">
        <v>29</v>
      </c>
      <c r="J214" s="128" t="s">
        <v>29</v>
      </c>
      <c r="K214" s="127" t="str">
        <f>IF($H$18="Previous audit results, if any (select)","",IF($H$18="","",IF($H$18="N/A","",IF($H$18="Baseline audit",'Previous Audit Information'!G87,IF($H$18="Audit 1",'Previous Audit Information'!I87,IF($H$18="Audit 2",'Previous Audit Information'!K87,IF($H$18="Audit 3",'Previous Audit Information'!M87)))))))</f>
        <v/>
      </c>
      <c r="L214" s="128" t="str">
        <f>IF($H$18="Previous audit results, if any (select)","",IF($H$18="","",IF($H$18="N/A","",IF($H$18="Baseline audit",'Previous Audit Information'!H87,IF($H$18="Audit 1",'Previous Audit Information'!J87,IF($H$18="Audit 2",'Previous Audit Information'!L87,IF($H$18="Audit 3",'Previous Audit Information'!N87)))))))</f>
        <v/>
      </c>
      <c r="M214" s="661"/>
      <c r="N214" s="662"/>
    </row>
    <row r="215" spans="1:14" ht="12.75" customHeight="1">
      <c r="A215" s="680" t="s">
        <v>168</v>
      </c>
      <c r="B215" s="680"/>
      <c r="C215" s="680"/>
      <c r="D215" s="680"/>
      <c r="E215" s="680"/>
      <c r="F215" s="680"/>
      <c r="G215" s="680"/>
      <c r="H215" s="99" t="s">
        <v>29</v>
      </c>
      <c r="I215" s="99" t="s">
        <v>29</v>
      </c>
      <c r="J215" s="128" t="s">
        <v>29</v>
      </c>
      <c r="K215" s="127" t="str">
        <f>IF($H$18="Previous audit results, if any (select)","",IF($H$18="","",IF($H$18="N/A","",IF($H$18="Baseline audit",'Previous Audit Information'!G88,IF($H$18="Audit 1",'Previous Audit Information'!I88,IF($H$18="Audit 2",'Previous Audit Information'!K88,IF($H$18="Audit 3",'Previous Audit Information'!M88)))))))</f>
        <v/>
      </c>
      <c r="L215" s="128" t="str">
        <f>IF($H$18="Previous audit results, if any (select)","",IF($H$18="","",IF($H$18="N/A","",IF($H$18="Baseline audit",'Previous Audit Information'!H88,IF($H$18="Audit 1",'Previous Audit Information'!J88,IF($H$18="Audit 2",'Previous Audit Information'!L88,IF($H$18="Audit 3",'Previous Audit Information'!N88)))))))</f>
        <v/>
      </c>
      <c r="M215" s="661"/>
      <c r="N215" s="662"/>
    </row>
    <row r="216" spans="1:14" ht="12.75" customHeight="1">
      <c r="A216" s="680" t="s">
        <v>169</v>
      </c>
      <c r="B216" s="680"/>
      <c r="C216" s="680"/>
      <c r="D216" s="680"/>
      <c r="E216" s="680"/>
      <c r="F216" s="680"/>
      <c r="G216" s="680"/>
      <c r="H216" s="99">
        <f>'TB LAMP'!O62</f>
        <v>2</v>
      </c>
      <c r="I216" s="99">
        <f>'TB LAMP'!S62</f>
        <v>0</v>
      </c>
      <c r="J216" s="126">
        <f>(I216/H216)</f>
        <v>0</v>
      </c>
      <c r="K216" s="127" t="str">
        <f>IF($H$18="Previous audit results, if any (select)","",IF($H$18="","",IF($H$18="N/A","",IF($H$18="Baseline audit",'Previous Audit Information'!G89,IF($H$18="Audit 1",'Previous Audit Information'!I89,IF($H$18="Audit 2",'Previous Audit Information'!K89,IF($H$18="Audit 3",'Previous Audit Information'!M89)))))))</f>
        <v/>
      </c>
      <c r="L216" s="128" t="str">
        <f>IF($H$18="Previous audit results, if any (select)","",IF($H$18="","",IF($H$18="N/A","",IF($H$18="Baseline audit",'Previous Audit Information'!H89,IF($H$18="Audit 1",'Previous Audit Information'!J89,IF($H$18="Audit 2",'Previous Audit Information'!L89,IF($H$18="Audit 3",'Previous Audit Information'!N89)))))))</f>
        <v/>
      </c>
      <c r="M216" s="661" t="str">
        <f t="shared" si="15"/>
        <v/>
      </c>
      <c r="N216" s="662"/>
    </row>
    <row r="217" spans="1:14" ht="12.75" customHeight="1">
      <c r="A217" s="680" t="s">
        <v>170</v>
      </c>
      <c r="B217" s="680"/>
      <c r="C217" s="680"/>
      <c r="D217" s="680"/>
      <c r="E217" s="680"/>
      <c r="F217" s="680"/>
      <c r="G217" s="680"/>
      <c r="H217" s="99">
        <f>'TB LAMP'!O96</f>
        <v>12</v>
      </c>
      <c r="I217" s="99">
        <f>'TB LAMP'!S96</f>
        <v>0</v>
      </c>
      <c r="J217" s="126">
        <f>(I217/H217)</f>
        <v>0</v>
      </c>
      <c r="K217" s="127" t="str">
        <f>IF($H$18="Previous audit results, if any (select)","",IF($H$18="","",IF($H$18="N/A","",IF($H$18="Baseline audit",'Previous Audit Information'!G90,IF($H$18="Audit 1",'Previous Audit Information'!I90,IF($H$18="Audit 2",'Previous Audit Information'!K90,IF($H$18="Audit 3",'Previous Audit Information'!M90)))))))</f>
        <v/>
      </c>
      <c r="L217" s="128" t="str">
        <f>IF($H$18="Previous audit results, if any (select)","",IF($H$18="","",IF($H$18="N/A","",IF($H$18="Baseline audit",'Previous Audit Information'!H90,IF($H$18="Audit 1",'Previous Audit Information'!J90,IF($H$18="Audit 2",'Previous Audit Information'!L90,IF($H$18="Audit 3",'Previous Audit Information'!N90)))))))</f>
        <v/>
      </c>
      <c r="M217" s="661" t="str">
        <f t="shared" si="15"/>
        <v/>
      </c>
      <c r="N217" s="662"/>
    </row>
    <row r="218" spans="1:14" ht="12.75" customHeight="1">
      <c r="A218" s="680" t="s">
        <v>131</v>
      </c>
      <c r="B218" s="680"/>
      <c r="C218" s="680"/>
      <c r="D218" s="680"/>
      <c r="E218" s="680"/>
      <c r="F218" s="680"/>
      <c r="G218" s="680"/>
      <c r="H218" s="99" t="s">
        <v>29</v>
      </c>
      <c r="I218" s="99" t="s">
        <v>29</v>
      </c>
      <c r="J218" s="128" t="s">
        <v>29</v>
      </c>
      <c r="K218" s="127" t="str">
        <f>IF($H$18="Previous audit results, if any (select)","",IF($H$18="","",IF($H$18="N/A","",IF($H$18="Baseline audit",'Previous Audit Information'!G91,IF($H$18="Audit 1",'Previous Audit Information'!I91,IF($H$18="Audit 2",'Previous Audit Information'!K91,IF($H$18="Audit 3",'Previous Audit Information'!M91)))))))</f>
        <v/>
      </c>
      <c r="L218" s="128" t="str">
        <f>IF($H$18="Previous audit results, if any (select)","",IF($H$18="","",IF($H$18="N/A","",IF($H$18="Baseline audit",'Previous Audit Information'!H91,IF($H$18="Audit 1",'Previous Audit Information'!J91,IF($H$18="Audit 2",'Previous Audit Information'!L91,IF($H$18="Audit 3",'Previous Audit Information'!N91)))))))</f>
        <v/>
      </c>
      <c r="M218" s="661"/>
      <c r="N218" s="662"/>
    </row>
    <row r="219" spans="1:14" ht="12.75" customHeight="1">
      <c r="A219" s="680" t="s">
        <v>132</v>
      </c>
      <c r="B219" s="680"/>
      <c r="C219" s="680"/>
      <c r="D219" s="680"/>
      <c r="E219" s="680"/>
      <c r="F219" s="680"/>
      <c r="G219" s="680"/>
      <c r="H219" s="99" t="s">
        <v>29</v>
      </c>
      <c r="I219" s="99" t="s">
        <v>29</v>
      </c>
      <c r="J219" s="128" t="s">
        <v>29</v>
      </c>
      <c r="K219" s="127" t="str">
        <f>IF($H$18="Previous audit results, if any (select)","",IF($H$18="","",IF($H$18="N/A","",IF($H$18="Baseline audit",'Previous Audit Information'!G92,IF($H$18="Audit 1",'Previous Audit Information'!I92,IF($H$18="Audit 2",'Previous Audit Information'!K92,IF($H$18="Audit 3",'Previous Audit Information'!M92)))))))</f>
        <v/>
      </c>
      <c r="L219" s="128" t="str">
        <f>IF($H$18="Previous audit results, if any (select)","",IF($H$18="","",IF($H$18="N/A","",IF($H$18="Baseline audit",'Previous Audit Information'!H92,IF($H$18="Audit 1",'Previous Audit Information'!J92,IF($H$18="Audit 2",'Previous Audit Information'!L92,IF($H$18="Audit 3",'Previous Audit Information'!N92)))))))</f>
        <v/>
      </c>
      <c r="M219" s="661"/>
      <c r="N219" s="662"/>
    </row>
    <row r="220" spans="1:14" ht="12.75" customHeight="1">
      <c r="A220" s="680" t="s">
        <v>171</v>
      </c>
      <c r="B220" s="680"/>
      <c r="C220" s="680"/>
      <c r="D220" s="680"/>
      <c r="E220" s="680"/>
      <c r="F220" s="680"/>
      <c r="G220" s="680"/>
      <c r="H220" s="99">
        <f>'TB LAMP'!O112</f>
        <v>5</v>
      </c>
      <c r="I220" s="99">
        <f>'TB LAMP'!S112</f>
        <v>0</v>
      </c>
      <c r="J220" s="126">
        <f>(I220/H220)</f>
        <v>0</v>
      </c>
      <c r="K220" s="127" t="str">
        <f>IF($H$18="Previous audit results, if any (select)","",IF($H$18="","",IF($H$18="N/A","",IF($H$18="Baseline audit",'Previous Audit Information'!G93,IF($H$18="Audit 1",'Previous Audit Information'!I93,IF($H$18="Audit 2",'Previous Audit Information'!K93,IF($H$18="Audit 3",'Previous Audit Information'!M93)))))))</f>
        <v/>
      </c>
      <c r="L220" s="128" t="str">
        <f>IF($H$18="Previous audit results, if any (select)","",IF($H$18="","",IF($H$18="N/A","",IF($H$18="Baseline audit",'Previous Audit Information'!H93,IF($H$18="Audit 1",'Previous Audit Information'!J93,IF($H$18="Audit 2",'Previous Audit Information'!L93,IF($H$18="Audit 3",'Previous Audit Information'!N93)))))))</f>
        <v/>
      </c>
      <c r="M220" s="661" t="str">
        <f t="shared" si="15"/>
        <v/>
      </c>
      <c r="N220" s="662"/>
    </row>
    <row r="221" spans="1:14" ht="12.75" customHeight="1">
      <c r="A221" s="680" t="s">
        <v>172</v>
      </c>
      <c r="B221" s="680"/>
      <c r="C221" s="680"/>
      <c r="D221" s="680"/>
      <c r="E221" s="680"/>
      <c r="F221" s="680"/>
      <c r="G221" s="680"/>
      <c r="H221" s="99" t="s">
        <v>29</v>
      </c>
      <c r="I221" s="99" t="s">
        <v>29</v>
      </c>
      <c r="J221" s="128" t="s">
        <v>29</v>
      </c>
      <c r="K221" s="127" t="str">
        <f>IF($H$18="Previous audit results, if any (select)","",IF($H$18="","",IF($H$18="N/A","",IF($H$18="Baseline audit",'Previous Audit Information'!G94,IF($H$18="Audit 1",'Previous Audit Information'!I94,IF($H$18="Audit 2",'Previous Audit Information'!K94,IF($H$18="Audit 3",'Previous Audit Information'!M94)))))))</f>
        <v/>
      </c>
      <c r="L221" s="128" t="str">
        <f>IF($H$18="Previous audit results, if any (select)","",IF($H$18="","",IF($H$18="N/A","",IF($H$18="Baseline audit",'Previous Audit Information'!H94,IF($H$18="Audit 1",'Previous Audit Information'!J94,IF($H$18="Audit 2",'Previous Audit Information'!L94,IF($H$18="Audit 3",'Previous Audit Information'!N94)))))))</f>
        <v/>
      </c>
      <c r="M221" s="661"/>
      <c r="N221" s="662"/>
    </row>
    <row r="222" spans="1:14" ht="15" customHeight="1">
      <c r="A222" s="458" t="s">
        <v>1567</v>
      </c>
      <c r="B222" s="458"/>
      <c r="C222" s="458"/>
      <c r="D222" s="458"/>
      <c r="E222" s="458"/>
      <c r="F222" s="458"/>
      <c r="G222" s="458"/>
      <c r="H222" s="130">
        <f>SUM(H210:H221)</f>
        <v>26</v>
      </c>
      <c r="I222" s="131">
        <f>SUM(I210:I221)</f>
        <v>0</v>
      </c>
      <c r="J222" s="132">
        <f>ROUND(I222/H222,2)</f>
        <v>0</v>
      </c>
      <c r="K222" s="131" t="str">
        <f>IF($H$18="Previous audit results, if any (select)"," ",IF($H$18=""," ",IF($H$18="N/A"," ",IF($H$18&lt;&gt;"",SUM(K210:K221)))))</f>
        <v xml:space="preserve"> </v>
      </c>
      <c r="L222" s="308" t="str">
        <f>IF($H$18="Previous audit results, if any (select)","",IF($H$18="","",IF($H$18="N/A","",IF($H$18&lt;&gt;"",AVERAGE(L210:L221)))))</f>
        <v/>
      </c>
      <c r="M222" s="663" t="str">
        <f>IF(L222&lt;&gt;"",J222-L222,IF(L222="",""))</f>
        <v/>
      </c>
      <c r="N222" s="664"/>
    </row>
    <row r="223" spans="1:14" ht="12.75" customHeight="1">
      <c r="A223" s="138" t="s">
        <v>29</v>
      </c>
      <c r="B223" s="679" t="s">
        <v>123</v>
      </c>
      <c r="C223" s="679"/>
      <c r="D223" s="679"/>
      <c r="E223" s="679"/>
      <c r="F223" s="139" t="s">
        <v>173</v>
      </c>
      <c r="G223" s="138"/>
    </row>
    <row r="224" spans="1:14" ht="12.75" customHeight="1">
      <c r="A224" s="138" t="s">
        <v>174</v>
      </c>
      <c r="B224" s="679" t="s">
        <v>124</v>
      </c>
      <c r="C224" s="679"/>
      <c r="D224" s="679"/>
      <c r="E224" s="679"/>
      <c r="F224" s="139" t="s">
        <v>175</v>
      </c>
      <c r="G224" s="138"/>
    </row>
    <row r="225" spans="1:7" ht="12.75" customHeight="1">
      <c r="A225" s="138" t="s">
        <v>117</v>
      </c>
      <c r="B225" s="679" t="s">
        <v>125</v>
      </c>
      <c r="C225" s="679"/>
      <c r="D225" s="679"/>
      <c r="E225" s="679"/>
      <c r="F225" s="139" t="s">
        <v>176</v>
      </c>
      <c r="G225" s="138"/>
    </row>
    <row r="226" spans="1:7" ht="12.75" customHeight="1">
      <c r="A226" s="138" t="s">
        <v>118</v>
      </c>
      <c r="B226" s="679" t="s">
        <v>126</v>
      </c>
      <c r="C226" s="679"/>
      <c r="D226" s="679"/>
      <c r="E226" s="679"/>
      <c r="F226" s="139" t="s">
        <v>177</v>
      </c>
      <c r="G226" s="138"/>
    </row>
    <row r="227" spans="1:7" ht="12.75" customHeight="1">
      <c r="A227" s="138" t="s">
        <v>119</v>
      </c>
      <c r="B227" s="679" t="s">
        <v>127</v>
      </c>
      <c r="C227" s="679"/>
      <c r="D227" s="679"/>
      <c r="E227" s="679"/>
      <c r="F227" s="139" t="s">
        <v>178</v>
      </c>
      <c r="G227" s="138"/>
    </row>
    <row r="228" spans="1:7" ht="12.75" customHeight="1">
      <c r="A228" s="138"/>
      <c r="B228" s="679" t="s">
        <v>179</v>
      </c>
      <c r="C228" s="679"/>
      <c r="D228" s="679"/>
      <c r="E228" s="679"/>
      <c r="F228" s="139" t="s">
        <v>180</v>
      </c>
      <c r="G228" s="138"/>
    </row>
    <row r="229" spans="1:7" ht="12.75" customHeight="1">
      <c r="A229" s="138"/>
      <c r="B229" s="679" t="s">
        <v>129</v>
      </c>
      <c r="C229" s="679"/>
      <c r="D229" s="679"/>
      <c r="E229" s="679"/>
      <c r="F229" s="139" t="s">
        <v>181</v>
      </c>
      <c r="G229" s="138"/>
    </row>
    <row r="230" spans="1:7" ht="12.75" customHeight="1">
      <c r="A230" s="138"/>
      <c r="B230" s="679" t="s">
        <v>182</v>
      </c>
      <c r="C230" s="679"/>
      <c r="D230" s="679"/>
      <c r="E230" s="679"/>
      <c r="F230" s="139" t="s">
        <v>183</v>
      </c>
      <c r="G230" s="138"/>
    </row>
    <row r="231" spans="1:7" ht="12.75" customHeight="1">
      <c r="A231" s="138"/>
      <c r="B231" s="679" t="s">
        <v>131</v>
      </c>
      <c r="C231" s="679"/>
      <c r="D231" s="679"/>
      <c r="E231" s="679"/>
      <c r="F231" s="139" t="s">
        <v>184</v>
      </c>
      <c r="G231" s="138"/>
    </row>
    <row r="232" spans="1:7" ht="12.75" customHeight="1">
      <c r="A232" s="138"/>
      <c r="B232" s="679" t="s">
        <v>132</v>
      </c>
      <c r="C232" s="679"/>
      <c r="D232" s="679"/>
      <c r="E232" s="679"/>
      <c r="F232" s="139" t="s">
        <v>185</v>
      </c>
      <c r="G232" s="138"/>
    </row>
    <row r="233" spans="1:7" ht="12.75" customHeight="1">
      <c r="A233" s="138"/>
      <c r="B233" s="679" t="s">
        <v>133</v>
      </c>
      <c r="C233" s="679"/>
      <c r="D233" s="679"/>
      <c r="E233" s="679"/>
      <c r="F233" s="139" t="s">
        <v>186</v>
      </c>
      <c r="G233" s="138"/>
    </row>
    <row r="234" spans="1:7" ht="12.75" customHeight="1">
      <c r="A234" s="138"/>
      <c r="B234" s="679" t="s">
        <v>134</v>
      </c>
      <c r="C234" s="679"/>
      <c r="D234" s="679"/>
      <c r="E234" s="679"/>
      <c r="F234" s="139" t="s">
        <v>187</v>
      </c>
      <c r="G234" s="138"/>
    </row>
    <row r="235" spans="1:7" ht="12.75" customHeight="1"/>
    <row r="236" spans="1:7" ht="12.75" customHeight="1"/>
    <row r="237" spans="1:7" ht="12.75" customHeight="1"/>
    <row r="238" spans="1:7" ht="12.75" customHeight="1"/>
    <row r="239" spans="1:7" ht="12.75" customHeight="1"/>
    <row r="240" spans="1:7" s="144" customFormat="1" ht="12.75" customHeight="1">
      <c r="F240" s="107"/>
    </row>
    <row r="241" spans="1:14" ht="15" customHeight="1">
      <c r="A241" s="396" t="s">
        <v>1574</v>
      </c>
      <c r="B241" s="397"/>
      <c r="C241" s="397"/>
      <c r="D241" s="397"/>
      <c r="E241" s="397"/>
      <c r="F241" s="397"/>
      <c r="G241" s="397"/>
      <c r="H241" s="397"/>
      <c r="I241" s="397"/>
      <c r="J241" s="397"/>
      <c r="K241" s="397"/>
      <c r="L241" s="397"/>
      <c r="M241" s="397"/>
      <c r="N241" s="398"/>
    </row>
    <row r="242" spans="1:14" ht="12.75" customHeight="1">
      <c r="A242" s="681" t="s">
        <v>157</v>
      </c>
      <c r="B242" s="681"/>
      <c r="C242" s="681"/>
      <c r="D242" s="681"/>
      <c r="E242" s="681"/>
      <c r="F242" s="681"/>
      <c r="G242" s="681"/>
      <c r="H242" s="671" t="s">
        <v>158</v>
      </c>
      <c r="I242" s="673" t="s">
        <v>159</v>
      </c>
      <c r="J242" s="674"/>
      <c r="K242" s="673" t="s">
        <v>160</v>
      </c>
      <c r="L242" s="674"/>
      <c r="M242" s="673" t="s">
        <v>161</v>
      </c>
      <c r="N242" s="674"/>
    </row>
    <row r="243" spans="1:14" ht="12.75" customHeight="1">
      <c r="A243" s="682"/>
      <c r="B243" s="682"/>
      <c r="C243" s="682"/>
      <c r="D243" s="682"/>
      <c r="E243" s="682"/>
      <c r="F243" s="682"/>
      <c r="G243" s="682"/>
      <c r="H243" s="671"/>
      <c r="I243" s="123" t="s">
        <v>162</v>
      </c>
      <c r="J243" s="124" t="str">
        <f>IF($G$15=""," ",IF($G$15&lt;&gt;"",$G$15,))</f>
        <v xml:space="preserve"> </v>
      </c>
      <c r="K243" s="123" t="s">
        <v>162</v>
      </c>
      <c r="L243" s="125" t="str">
        <f>IF($H$18="pREVIOUS AUDIT RESULTS, IF ANY (SELECT)","",IF($H$18="N/A","",IF($H$18="Baseline audit",'Previous Audit Information'!$G$5,IF($H$18="Audit 1",'Previous Audit Information'!$I$5,IF($H$18="Audit 2",'Previous Audit Information'!$K$5,IF($H$18="Audit 3",'Previous Audit Information'!$M$5,IF($H$18="","")))))))</f>
        <v/>
      </c>
      <c r="M243" s="673"/>
      <c r="N243" s="674"/>
    </row>
    <row r="244" spans="1:14" ht="22" customHeight="1">
      <c r="A244" s="682"/>
      <c r="B244" s="682"/>
      <c r="C244" s="682"/>
      <c r="D244" s="682"/>
      <c r="E244" s="682"/>
      <c r="F244" s="682"/>
      <c r="G244" s="682"/>
      <c r="H244" s="672"/>
      <c r="I244" s="677" t="s">
        <v>163</v>
      </c>
      <c r="J244" s="678"/>
      <c r="K244" s="677" t="s">
        <v>164</v>
      </c>
      <c r="L244" s="678"/>
      <c r="M244" s="675"/>
      <c r="N244" s="676"/>
    </row>
    <row r="245" spans="1:14" ht="12.75" customHeight="1">
      <c r="A245" s="680" t="s">
        <v>165</v>
      </c>
      <c r="B245" s="680"/>
      <c r="C245" s="680"/>
      <c r="D245" s="680"/>
      <c r="E245" s="680"/>
      <c r="F245" s="680"/>
      <c r="G245" s="680"/>
      <c r="H245" s="99">
        <f>'LF LAM'!O26</f>
        <v>5</v>
      </c>
      <c r="I245" s="99">
        <f>'LF LAM'!S26</f>
        <v>0</v>
      </c>
      <c r="J245" s="126">
        <f>(I245/H245)</f>
        <v>0</v>
      </c>
      <c r="K245" s="127" t="str">
        <f>IF($H$18="Previous audit results, if any (select)","",IF($H$18="","",IF($H$18="N/A","",IF($H$18="Baseline audit",'Previous Audit Information'!G98,IF($H$18="Audit 1",'Previous Audit Information'!I98,IF($H$18="Audit 2",'Previous Audit Information'!K98,IF($H$18="Audit 3",'Previous Audit Information'!M98)))))))</f>
        <v/>
      </c>
      <c r="L245" s="128" t="str">
        <f>IF($H$18="Previous audit results, if any (select)","",IF($H$18="","",IF($H$18="N/A","",IF($H$18="Baseline audit",'Previous Audit Information'!H98,IF($H$18="Audit 1",'Previous Audit Information'!J98,IF($H$18="Audit 2",'Previous Audit Information'!L98,IF($H$18="Audit 3",'Previous Audit Information'!N98)))))))</f>
        <v/>
      </c>
      <c r="M245" s="661" t="str">
        <f>IF(L245&lt;&gt;"",J245-L245,IF(L245="",""))</f>
        <v/>
      </c>
      <c r="N245" s="662"/>
    </row>
    <row r="246" spans="1:14" ht="12.75" customHeight="1">
      <c r="A246" s="680" t="s">
        <v>124</v>
      </c>
      <c r="B246" s="680"/>
      <c r="C246" s="680"/>
      <c r="D246" s="680"/>
      <c r="E246" s="680"/>
      <c r="F246" s="680"/>
      <c r="G246" s="680"/>
      <c r="H246" s="99" t="s">
        <v>29</v>
      </c>
      <c r="I246" s="99" t="s">
        <v>29</v>
      </c>
      <c r="J246" s="128" t="s">
        <v>29</v>
      </c>
      <c r="K246" s="127" t="str">
        <f>IF($H$18="Previous audit results, if any (select)","",IF($H$18="","",IF($H$18="N/A","",IF($H$18="Baseline audit",'Previous Audit Information'!G99,IF($H$18="Audit 1",'Previous Audit Information'!I99,IF($H$18="Audit 2",'Previous Audit Information'!K99,IF($H$18="Audit 3",'Previous Audit Information'!M99)))))))</f>
        <v/>
      </c>
      <c r="L246" s="128" t="str">
        <f>IF($H$18="Previous audit results, if any (select)","",IF($H$18="","",IF($H$18="N/A","",IF($H$18="Baseline audit",'Previous Audit Information'!H99,IF($H$18="Audit 1",'Previous Audit Information'!J99,IF($H$18="Audit 2",'Previous Audit Information'!L99,IF($H$18="Audit 3",'Previous Audit Information'!N99)))))))</f>
        <v/>
      </c>
      <c r="M246" s="661"/>
      <c r="N246" s="662"/>
    </row>
    <row r="247" spans="1:14" ht="12.75" customHeight="1">
      <c r="A247" s="680" t="s">
        <v>166</v>
      </c>
      <c r="B247" s="680"/>
      <c r="C247" s="680"/>
      <c r="D247" s="680"/>
      <c r="E247" s="680"/>
      <c r="F247" s="680"/>
      <c r="G247" s="680"/>
      <c r="H247" s="99" t="s">
        <v>29</v>
      </c>
      <c r="I247" s="99" t="s">
        <v>29</v>
      </c>
      <c r="J247" s="128" t="s">
        <v>29</v>
      </c>
      <c r="K247" s="127" t="str">
        <f>IF($H$18="Previous audit results, if any (select)","",IF($H$18="","",IF($H$18="N/A","",IF($H$18="Baseline audit",'Previous Audit Information'!G100,IF($H$18="Audit 1",'Previous Audit Information'!I100,IF($H$18="Audit 2",'Previous Audit Information'!K100,IF($H$18="Audit 3",'Previous Audit Information'!M100)))))))</f>
        <v/>
      </c>
      <c r="L247" s="128" t="str">
        <f>IF($H$18="Previous audit results, if any (select)","",IF($H$18="","",IF($H$18="N/A","",IF($H$18="Baseline audit",'Previous Audit Information'!H100,IF($H$18="Audit 1",'Previous Audit Information'!J100,IF($H$18="Audit 2",'Previous Audit Information'!L100,IF($H$18="Audit 3",'Previous Audit Information'!N100)))))))</f>
        <v/>
      </c>
      <c r="M247" s="661"/>
      <c r="N247" s="662"/>
    </row>
    <row r="248" spans="1:14" ht="12.75" customHeight="1">
      <c r="A248" s="680" t="s">
        <v>167</v>
      </c>
      <c r="B248" s="680"/>
      <c r="C248" s="680"/>
      <c r="D248" s="680"/>
      <c r="E248" s="680"/>
      <c r="F248" s="680"/>
      <c r="G248" s="680"/>
      <c r="H248" s="99">
        <f>'LF LAM'!O41</f>
        <v>2</v>
      </c>
      <c r="I248" s="99">
        <f>'LF LAM'!S41</f>
        <v>0</v>
      </c>
      <c r="J248" s="126">
        <f>(I248/H248)</f>
        <v>0</v>
      </c>
      <c r="K248" s="127" t="str">
        <f>IF($H$18="Previous audit results, if any (select)","",IF($H$18="","",IF($H$18="N/A","",IF($H$18="Baseline audit",'Previous Audit Information'!G101,IF($H$18="Audit 1",'Previous Audit Information'!I101,IF($H$18="Audit 2",'Previous Audit Information'!K101,IF($H$18="Audit 3",'Previous Audit Information'!M101)))))))</f>
        <v/>
      </c>
      <c r="L248" s="128" t="str">
        <f>IF($H$18="Previous audit results, if any (select)","",IF($H$18="","",IF($H$18="N/A","",IF($H$18="Baseline audit",'Previous Audit Information'!H101,IF($H$18="Audit 1",'Previous Audit Information'!J101,IF($H$18="Audit 2",'Previous Audit Information'!L101,IF($H$18="Audit 3",'Previous Audit Information'!N101)))))))</f>
        <v/>
      </c>
      <c r="M248" s="661" t="str">
        <f t="shared" ref="M248:M255" si="16">IF(L248&lt;&gt;"",J248-L248,IF(L248="",""))</f>
        <v/>
      </c>
      <c r="N248" s="662"/>
    </row>
    <row r="249" spans="1:14" ht="12.75" customHeight="1">
      <c r="A249" s="680" t="s">
        <v>127</v>
      </c>
      <c r="B249" s="680"/>
      <c r="C249" s="680"/>
      <c r="D249" s="680"/>
      <c r="E249" s="680"/>
      <c r="F249" s="680"/>
      <c r="G249" s="680"/>
      <c r="H249" s="99" t="s">
        <v>29</v>
      </c>
      <c r="I249" s="99" t="s">
        <v>29</v>
      </c>
      <c r="J249" s="128" t="s">
        <v>29</v>
      </c>
      <c r="K249" s="127" t="str">
        <f>IF($H$18="Previous audit results, if any (select)","",IF($H$18="","",IF($H$18="N/A","",IF($H$18="Baseline audit",'Previous Audit Information'!G102,IF($H$18="Audit 1",'Previous Audit Information'!I102,IF($H$18="Audit 2",'Previous Audit Information'!K102,IF($H$18="Audit 3",'Previous Audit Information'!M102)))))))</f>
        <v/>
      </c>
      <c r="L249" s="128" t="str">
        <f>IF($H$18="Previous audit results, if any (select)","",IF($H$18="","",IF($H$18="N/A","",IF($H$18="Baseline audit",'Previous Audit Information'!H102,IF($H$18="Audit 1",'Previous Audit Information'!J102,IF($H$18="Audit 2",'Previous Audit Information'!L102,IF($H$18="Audit 3",'Previous Audit Information'!N102)))))))</f>
        <v/>
      </c>
      <c r="M249" s="661"/>
      <c r="N249" s="662"/>
    </row>
    <row r="250" spans="1:14" ht="12.75" customHeight="1">
      <c r="A250" s="680" t="s">
        <v>168</v>
      </c>
      <c r="B250" s="680"/>
      <c r="C250" s="680"/>
      <c r="D250" s="680"/>
      <c r="E250" s="680"/>
      <c r="F250" s="680"/>
      <c r="G250" s="680"/>
      <c r="H250" s="99" t="s">
        <v>29</v>
      </c>
      <c r="I250" s="99" t="s">
        <v>29</v>
      </c>
      <c r="J250" s="128" t="s">
        <v>29</v>
      </c>
      <c r="K250" s="127" t="str">
        <f>IF($H$18="Previous audit results, if any (select)","",IF($H$18="","",IF($H$18="N/A","",IF($H$18="Baseline audit",'Previous Audit Information'!G103,IF($H$18="Audit 1",'Previous Audit Information'!I103,IF($H$18="Audit 2",'Previous Audit Information'!K103,IF($H$18="Audit 3",'Previous Audit Information'!M103)))))))</f>
        <v/>
      </c>
      <c r="L250" s="128" t="str">
        <f>IF($H$18="Previous audit results, if any (select)","",IF($H$18="","",IF($H$18="N/A","",IF($H$18="Baseline audit",'Previous Audit Information'!H103,IF($H$18="Audit 1",'Previous Audit Information'!J103,IF($H$18="Audit 2",'Previous Audit Information'!L103,IF($H$18="Audit 3",'Previous Audit Information'!N103)))))))</f>
        <v/>
      </c>
      <c r="M250" s="661"/>
      <c r="N250" s="662"/>
    </row>
    <row r="251" spans="1:14" ht="12.75" customHeight="1">
      <c r="A251" s="680" t="s">
        <v>169</v>
      </c>
      <c r="B251" s="680"/>
      <c r="C251" s="680"/>
      <c r="D251" s="680"/>
      <c r="E251" s="680"/>
      <c r="F251" s="680"/>
      <c r="G251" s="680"/>
      <c r="H251" s="99">
        <f>'LF LAM'!O54</f>
        <v>2</v>
      </c>
      <c r="I251" s="99">
        <f>'LF LAM'!S54</f>
        <v>0</v>
      </c>
      <c r="J251" s="126">
        <f>(I251/H251)</f>
        <v>0</v>
      </c>
      <c r="K251" s="127" t="str">
        <f>IF($H$18="Previous audit results, if any (select)","",IF($H$18="","",IF($H$18="N/A","",IF($H$18="Baseline audit",'Previous Audit Information'!G104,IF($H$18="Audit 1",'Previous Audit Information'!I104,IF($H$18="Audit 2",'Previous Audit Information'!K104,IF($H$18="Audit 3",'Previous Audit Information'!M104)))))))</f>
        <v/>
      </c>
      <c r="L251" s="128" t="str">
        <f>IF($H$18="Previous audit results, if any (select)","",IF($H$18="","",IF($H$18="N/A","",IF($H$18="Baseline audit",'Previous Audit Information'!H104,IF($H$18="Audit 1",'Previous Audit Information'!J104,IF($H$18="Audit 2",'Previous Audit Information'!L104,IF($H$18="Audit 3",'Previous Audit Information'!N104)))))))</f>
        <v/>
      </c>
      <c r="M251" s="661" t="str">
        <f t="shared" si="16"/>
        <v/>
      </c>
      <c r="N251" s="662"/>
    </row>
    <row r="252" spans="1:14" ht="12.75" customHeight="1">
      <c r="A252" s="680" t="s">
        <v>170</v>
      </c>
      <c r="B252" s="680"/>
      <c r="C252" s="680"/>
      <c r="D252" s="680"/>
      <c r="E252" s="680"/>
      <c r="F252" s="680"/>
      <c r="G252" s="680"/>
      <c r="H252" s="99">
        <f>'LF LAM'!O71</f>
        <v>7</v>
      </c>
      <c r="I252" s="99">
        <f>'LF LAM'!S71</f>
        <v>0</v>
      </c>
      <c r="J252" s="126">
        <f>(I252/H252)</f>
        <v>0</v>
      </c>
      <c r="K252" s="127" t="str">
        <f>IF($H$18="Previous audit results, if any (select)","",IF($H$18="","",IF($H$18="N/A","",IF($H$18="Baseline audit",'Previous Audit Information'!G105,IF($H$18="Audit 1",'Previous Audit Information'!I105,IF($H$18="Audit 2",'Previous Audit Information'!K105,IF($H$18="Audit 3",'Previous Audit Information'!M105)))))))</f>
        <v/>
      </c>
      <c r="L252" s="128" t="str">
        <f>IF($H$18="Previous audit results, if any (select)","",IF($H$18="","",IF($H$18="N/A","",IF($H$18="Baseline audit",'Previous Audit Information'!H105,IF($H$18="Audit 1",'Previous Audit Information'!J105,IF($H$18="Audit 2",'Previous Audit Information'!L105,IF($H$18="Audit 3",'Previous Audit Information'!N105)))))))</f>
        <v/>
      </c>
      <c r="M252" s="661" t="str">
        <f t="shared" si="16"/>
        <v/>
      </c>
      <c r="N252" s="662"/>
    </row>
    <row r="253" spans="1:14" ht="12.75" customHeight="1">
      <c r="A253" s="680" t="s">
        <v>131</v>
      </c>
      <c r="B253" s="680"/>
      <c r="C253" s="680"/>
      <c r="D253" s="680"/>
      <c r="E253" s="680"/>
      <c r="F253" s="680"/>
      <c r="G253" s="680"/>
      <c r="H253" s="99" t="s">
        <v>29</v>
      </c>
      <c r="I253" s="99" t="s">
        <v>29</v>
      </c>
      <c r="J253" s="128" t="s">
        <v>29</v>
      </c>
      <c r="K253" s="127" t="str">
        <f>IF($H$18="Previous audit results, if any (select)","",IF($H$18="","",IF($H$18="N/A","",IF($H$18="Baseline audit",'Previous Audit Information'!G106,IF($H$18="Audit 1",'Previous Audit Information'!I106,IF($H$18="Audit 2",'Previous Audit Information'!K106,IF($H$18="Audit 3",'Previous Audit Information'!M106)))))))</f>
        <v/>
      </c>
      <c r="L253" s="128" t="str">
        <f>IF($H$18="Previous audit results, if any (select)","",IF($H$18="","",IF($H$18="N/A","",IF($H$18="Baseline audit",'Previous Audit Information'!H106,IF($H$18="Audit 1",'Previous Audit Information'!J106,IF($H$18="Audit 2",'Previous Audit Information'!L106,IF($H$18="Audit 3",'Previous Audit Information'!N106)))))))</f>
        <v/>
      </c>
      <c r="M253" s="661"/>
      <c r="N253" s="662"/>
    </row>
    <row r="254" spans="1:14" ht="12.75" customHeight="1">
      <c r="A254" s="680" t="s">
        <v>132</v>
      </c>
      <c r="B254" s="680"/>
      <c r="C254" s="680"/>
      <c r="D254" s="680"/>
      <c r="E254" s="680"/>
      <c r="F254" s="680"/>
      <c r="G254" s="680"/>
      <c r="H254" s="99" t="s">
        <v>29</v>
      </c>
      <c r="I254" s="99" t="s">
        <v>29</v>
      </c>
      <c r="J254" s="128" t="s">
        <v>29</v>
      </c>
      <c r="K254" s="127" t="str">
        <f>IF($H$18="Previous audit results, if any (select)","",IF($H$18="","",IF($H$18="N/A","",IF($H$18="Baseline audit",'Previous Audit Information'!G107,IF($H$18="Audit 1",'Previous Audit Information'!I107,IF($H$18="Audit 2",'Previous Audit Information'!K107,IF($H$18="Audit 3",'Previous Audit Information'!M107)))))))</f>
        <v/>
      </c>
      <c r="L254" s="128" t="str">
        <f>IF($H$18="Previous audit results, if any (select)","",IF($H$18="","",IF($H$18="N/A","",IF($H$18="Baseline audit",'Previous Audit Information'!H107,IF($H$18="Audit 1",'Previous Audit Information'!J107,IF($H$18="Audit 2",'Previous Audit Information'!L107,IF($H$18="Audit 3",'Previous Audit Information'!N107)))))))</f>
        <v/>
      </c>
      <c r="M254" s="661"/>
      <c r="N254" s="662"/>
    </row>
    <row r="255" spans="1:14" ht="12.75" customHeight="1">
      <c r="A255" s="680" t="s">
        <v>171</v>
      </c>
      <c r="B255" s="680"/>
      <c r="C255" s="680"/>
      <c r="D255" s="680"/>
      <c r="E255" s="680"/>
      <c r="F255" s="680"/>
      <c r="G255" s="680"/>
      <c r="H255" s="99">
        <f>'LF LAM'!O87</f>
        <v>5</v>
      </c>
      <c r="I255" s="99">
        <f>'LF LAM'!S87</f>
        <v>0</v>
      </c>
      <c r="J255" s="126">
        <f>(I255/H255)</f>
        <v>0</v>
      </c>
      <c r="K255" s="127" t="str">
        <f>IF($H$18="Previous audit results, if any (select)","",IF($H$18="","",IF($H$18="N/A","",IF($H$18="Baseline audit",'Previous Audit Information'!G108,IF($H$18="Audit 1",'Previous Audit Information'!I108,IF($H$18="Audit 2",'Previous Audit Information'!K108,IF($H$18="Audit 3",'Previous Audit Information'!M108)))))))</f>
        <v/>
      </c>
      <c r="L255" s="128" t="str">
        <f>IF($H$18="Previous audit results, if any (select)","",IF($H$18="","",IF($H$18="N/A","",IF($H$18="Baseline audit",'Previous Audit Information'!H108,IF($H$18="Audit 1",'Previous Audit Information'!J108,IF($H$18="Audit 2",'Previous Audit Information'!L108,IF($H$18="Audit 3",'Previous Audit Information'!N108)))))))</f>
        <v/>
      </c>
      <c r="M255" s="661" t="str">
        <f t="shared" si="16"/>
        <v/>
      </c>
      <c r="N255" s="662"/>
    </row>
    <row r="256" spans="1:14" ht="12.75" customHeight="1">
      <c r="A256" s="680" t="s">
        <v>172</v>
      </c>
      <c r="B256" s="680"/>
      <c r="C256" s="680"/>
      <c r="D256" s="680"/>
      <c r="E256" s="680"/>
      <c r="F256" s="680"/>
      <c r="G256" s="680"/>
      <c r="H256" s="99" t="s">
        <v>29</v>
      </c>
      <c r="I256" s="99" t="s">
        <v>29</v>
      </c>
      <c r="J256" s="128" t="s">
        <v>29</v>
      </c>
      <c r="K256" s="127" t="str">
        <f>IF($H$18="Previous audit results, if any (select)","",IF($H$18="","",IF($H$18="N/A","",IF($H$18="Baseline audit",'Previous Audit Information'!G109,IF($H$18="Audit 1",'Previous Audit Information'!I109,IF($H$18="Audit 2",'Previous Audit Information'!K109,IF($H$18="Audit 3",'Previous Audit Information'!M109)))))))</f>
        <v/>
      </c>
      <c r="L256" s="128" t="str">
        <f>IF($H$18="Previous audit results, if any (select)","",IF($H$18="","",IF($H$18="N/A","",IF($H$18="Baseline audit",'Previous Audit Information'!H109,IF($H$18="Audit 1",'Previous Audit Information'!J109,IF($H$18="Audit 2",'Previous Audit Information'!L109,IF($H$18="Audit 3",'Previous Audit Information'!N109)))))))</f>
        <v/>
      </c>
      <c r="M256" s="661"/>
      <c r="N256" s="662"/>
    </row>
    <row r="257" spans="1:14" ht="15" customHeight="1">
      <c r="A257" s="458" t="s">
        <v>1567</v>
      </c>
      <c r="B257" s="458"/>
      <c r="C257" s="458"/>
      <c r="D257" s="458"/>
      <c r="E257" s="458"/>
      <c r="F257" s="458"/>
      <c r="G257" s="458"/>
      <c r="H257" s="130">
        <f>SUM(H245:H256)</f>
        <v>21</v>
      </c>
      <c r="I257" s="131">
        <f>SUM(I245:I256)</f>
        <v>0</v>
      </c>
      <c r="J257" s="132">
        <f>ROUND(I257/H257,2)</f>
        <v>0</v>
      </c>
      <c r="K257" s="131" t="str">
        <f>IF($H$18="Previous audit results, if any (select)"," ",IF($H$18=""," ",IF($H$18="N/A"," ",IF($H$18&lt;&gt;"",SUM(K245:K256)))))</f>
        <v xml:space="preserve"> </v>
      </c>
      <c r="L257" s="308" t="str">
        <f>IF($H$18="Previous audit results, if any (select)","",IF($H$18="","",IF($H$18="N/A","",IF($H$18&lt;&gt;"",AVERAGE(L245:L256)))))</f>
        <v/>
      </c>
      <c r="M257" s="663" t="str">
        <f>IF(L257&lt;&gt;"",J257-L257,IF(L257="",""))</f>
        <v/>
      </c>
      <c r="N257" s="664"/>
    </row>
    <row r="258" spans="1:14" ht="12.75" customHeight="1">
      <c r="A258" s="138" t="s">
        <v>29</v>
      </c>
      <c r="B258" s="679" t="s">
        <v>123</v>
      </c>
      <c r="C258" s="679"/>
      <c r="D258" s="679"/>
      <c r="E258" s="679"/>
      <c r="F258" s="139" t="s">
        <v>173</v>
      </c>
      <c r="G258" s="138"/>
    </row>
    <row r="259" spans="1:14" ht="12.75" customHeight="1">
      <c r="A259" s="138" t="s">
        <v>174</v>
      </c>
      <c r="B259" s="679" t="s">
        <v>124</v>
      </c>
      <c r="C259" s="679"/>
      <c r="D259" s="679"/>
      <c r="E259" s="679"/>
      <c r="F259" s="139" t="s">
        <v>175</v>
      </c>
      <c r="G259" s="138"/>
    </row>
    <row r="260" spans="1:14" ht="12.75" customHeight="1">
      <c r="A260" s="138" t="s">
        <v>117</v>
      </c>
      <c r="B260" s="679" t="s">
        <v>125</v>
      </c>
      <c r="C260" s="679"/>
      <c r="D260" s="679"/>
      <c r="E260" s="679"/>
      <c r="F260" s="139" t="s">
        <v>176</v>
      </c>
      <c r="G260" s="138"/>
    </row>
    <row r="261" spans="1:14" ht="12.75" customHeight="1">
      <c r="A261" s="138" t="s">
        <v>118</v>
      </c>
      <c r="B261" s="679" t="s">
        <v>126</v>
      </c>
      <c r="C261" s="679"/>
      <c r="D261" s="679"/>
      <c r="E261" s="679"/>
      <c r="F261" s="139" t="s">
        <v>177</v>
      </c>
      <c r="G261" s="138"/>
    </row>
    <row r="262" spans="1:14" ht="12.75" customHeight="1">
      <c r="A262" s="138" t="s">
        <v>119</v>
      </c>
      <c r="B262" s="679" t="s">
        <v>127</v>
      </c>
      <c r="C262" s="679"/>
      <c r="D262" s="679"/>
      <c r="E262" s="679"/>
      <c r="F262" s="139" t="s">
        <v>178</v>
      </c>
      <c r="G262" s="138"/>
    </row>
    <row r="263" spans="1:14" ht="12.75" customHeight="1">
      <c r="A263" s="138"/>
      <c r="B263" s="679" t="s">
        <v>179</v>
      </c>
      <c r="C263" s="679"/>
      <c r="D263" s="679"/>
      <c r="E263" s="679"/>
      <c r="F263" s="139" t="s">
        <v>180</v>
      </c>
      <c r="G263" s="138"/>
    </row>
    <row r="264" spans="1:14" ht="12.75" customHeight="1">
      <c r="A264" s="138"/>
      <c r="B264" s="679" t="s">
        <v>129</v>
      </c>
      <c r="C264" s="679"/>
      <c r="D264" s="679"/>
      <c r="E264" s="679"/>
      <c r="F264" s="139" t="s">
        <v>181</v>
      </c>
      <c r="G264" s="138"/>
    </row>
    <row r="265" spans="1:14" ht="12.75" customHeight="1">
      <c r="A265" s="138"/>
      <c r="B265" s="679" t="s">
        <v>182</v>
      </c>
      <c r="C265" s="679"/>
      <c r="D265" s="679"/>
      <c r="E265" s="679"/>
      <c r="F265" s="139" t="s">
        <v>183</v>
      </c>
      <c r="G265" s="138"/>
    </row>
    <row r="266" spans="1:14" ht="12.75" customHeight="1">
      <c r="A266" s="138"/>
      <c r="B266" s="679" t="s">
        <v>131</v>
      </c>
      <c r="C266" s="679"/>
      <c r="D266" s="679"/>
      <c r="E266" s="679"/>
      <c r="F266" s="139" t="s">
        <v>184</v>
      </c>
      <c r="G266" s="138"/>
    </row>
    <row r="267" spans="1:14" ht="12.75" customHeight="1">
      <c r="A267" s="138"/>
      <c r="B267" s="679" t="s">
        <v>132</v>
      </c>
      <c r="C267" s="679"/>
      <c r="D267" s="679"/>
      <c r="E267" s="679"/>
      <c r="F267" s="139" t="s">
        <v>185</v>
      </c>
      <c r="G267" s="138"/>
    </row>
    <row r="268" spans="1:14" ht="12.75" customHeight="1">
      <c r="A268" s="138"/>
      <c r="B268" s="679" t="s">
        <v>133</v>
      </c>
      <c r="C268" s="679"/>
      <c r="D268" s="679"/>
      <c r="E268" s="679"/>
      <c r="F268" s="139" t="s">
        <v>186</v>
      </c>
      <c r="G268" s="138"/>
    </row>
    <row r="269" spans="1:14" ht="12.75" customHeight="1">
      <c r="A269" s="138"/>
      <c r="B269" s="679" t="s">
        <v>134</v>
      </c>
      <c r="C269" s="679"/>
      <c r="D269" s="679"/>
      <c r="E269" s="679"/>
      <c r="F269" s="139" t="s">
        <v>187</v>
      </c>
      <c r="G269" s="138"/>
    </row>
    <row r="270" spans="1:14" ht="12.75" customHeight="1"/>
    <row r="271" spans="1:14" ht="12.75" customHeight="1"/>
    <row r="272" spans="1:14" ht="12.75" customHeight="1"/>
    <row r="273" spans="1:14" ht="12.75" customHeight="1"/>
    <row r="274" spans="1:14" ht="12.75" customHeight="1"/>
    <row r="275" spans="1:14" s="144" customFormat="1" ht="12.75" customHeight="1">
      <c r="F275" s="107"/>
    </row>
    <row r="276" spans="1:14" ht="15" customHeight="1">
      <c r="A276" s="396" t="s">
        <v>1573</v>
      </c>
      <c r="B276" s="397"/>
      <c r="C276" s="397"/>
      <c r="D276" s="397"/>
      <c r="E276" s="397"/>
      <c r="F276" s="397"/>
      <c r="G276" s="397"/>
      <c r="H276" s="397"/>
      <c r="I276" s="397"/>
      <c r="J276" s="397"/>
      <c r="K276" s="397"/>
      <c r="L276" s="397"/>
      <c r="M276" s="397"/>
      <c r="N276" s="398"/>
    </row>
    <row r="277" spans="1:14" ht="12.75" customHeight="1">
      <c r="A277" s="681" t="s">
        <v>157</v>
      </c>
      <c r="B277" s="681"/>
      <c r="C277" s="681"/>
      <c r="D277" s="681"/>
      <c r="E277" s="681"/>
      <c r="F277" s="681"/>
      <c r="G277" s="681"/>
      <c r="H277" s="671" t="s">
        <v>158</v>
      </c>
      <c r="I277" s="673" t="s">
        <v>159</v>
      </c>
      <c r="J277" s="674"/>
      <c r="K277" s="673" t="s">
        <v>160</v>
      </c>
      <c r="L277" s="674"/>
      <c r="M277" s="673" t="s">
        <v>161</v>
      </c>
      <c r="N277" s="674"/>
    </row>
    <row r="278" spans="1:14" ht="12.75" customHeight="1">
      <c r="A278" s="682"/>
      <c r="B278" s="682"/>
      <c r="C278" s="682"/>
      <c r="D278" s="682"/>
      <c r="E278" s="682"/>
      <c r="F278" s="682"/>
      <c r="G278" s="682"/>
      <c r="H278" s="671"/>
      <c r="I278" s="123" t="s">
        <v>162</v>
      </c>
      <c r="J278" s="124" t="str">
        <f>IF($G$15=""," ",IF($G$15&lt;&gt;"",$G$15,))</f>
        <v xml:space="preserve"> </v>
      </c>
      <c r="K278" s="123" t="s">
        <v>162</v>
      </c>
      <c r="L278" s="125" t="str">
        <f>IF($H$18="pREVIOUS AUDIT RESULTS, IF ANY (SELECT)","",IF($H$18="N/A","",IF($H$18="Baseline audit",'Previous Audit Information'!$G$5,IF($H$18="Audit 1",'Previous Audit Information'!$I$5,IF($H$18="Audit 2",'Previous Audit Information'!$K$5,IF($H$18="Audit 3",'Previous Audit Information'!$M$5,IF($H$18="","")))))))</f>
        <v/>
      </c>
      <c r="M278" s="673"/>
      <c r="N278" s="674"/>
    </row>
    <row r="279" spans="1:14" ht="22" customHeight="1">
      <c r="A279" s="682"/>
      <c r="B279" s="682"/>
      <c r="C279" s="682"/>
      <c r="D279" s="682"/>
      <c r="E279" s="682"/>
      <c r="F279" s="682"/>
      <c r="G279" s="682"/>
      <c r="H279" s="672"/>
      <c r="I279" s="677" t="s">
        <v>163</v>
      </c>
      <c r="J279" s="678"/>
      <c r="K279" s="677" t="s">
        <v>164</v>
      </c>
      <c r="L279" s="678"/>
      <c r="M279" s="675"/>
      <c r="N279" s="676"/>
    </row>
    <row r="280" spans="1:14" ht="12.75" customHeight="1">
      <c r="A280" s="680" t="s">
        <v>165</v>
      </c>
      <c r="B280" s="680"/>
      <c r="C280" s="680"/>
      <c r="D280" s="680"/>
      <c r="E280" s="680"/>
      <c r="F280" s="680"/>
      <c r="G280" s="680"/>
      <c r="H280" s="99">
        <f>LPA!O56</f>
        <v>5</v>
      </c>
      <c r="I280" s="99">
        <f>LPA!S56</f>
        <v>0</v>
      </c>
      <c r="J280" s="126">
        <f>(I280/H280)</f>
        <v>0</v>
      </c>
      <c r="K280" s="127" t="str">
        <f>IF($H$18="Previous audit results, if any (select)","",IF($H$18="","",IF($H$18="N/A","",IF($H$18="Baseline audit",'Previous Audit Information'!G113,IF($H$18="Audit 1",'Previous Audit Information'!I113,IF($H$18="Audit 2",'Previous Audit Information'!K113,IF($H$18="Audit 3",'Previous Audit Information'!M113)))))))</f>
        <v/>
      </c>
      <c r="L280" s="128" t="str">
        <f>IF($H$18="Previous audit results, if any (select)","",IF($H$18="","",IF($H$18="N/A","",IF($H$18="Baseline audit",'Previous Audit Information'!H113,IF($H$18="Audit 1",'Previous Audit Information'!J113,IF($H$18="Audit 2",'Previous Audit Information'!L113,IF($H$18="Audit 3",'Previous Audit Information'!N113)))))))</f>
        <v/>
      </c>
      <c r="M280" s="661" t="str">
        <f>IF(L280&lt;&gt;"",J280-L280,IF(L280="",""))</f>
        <v/>
      </c>
      <c r="N280" s="662"/>
    </row>
    <row r="281" spans="1:14" ht="12.75" customHeight="1">
      <c r="A281" s="680" t="s">
        <v>124</v>
      </c>
      <c r="B281" s="680"/>
      <c r="C281" s="680"/>
      <c r="D281" s="680"/>
      <c r="E281" s="680"/>
      <c r="F281" s="680"/>
      <c r="G281" s="680"/>
      <c r="H281" s="99" t="s">
        <v>29</v>
      </c>
      <c r="I281" s="99" t="s">
        <v>29</v>
      </c>
      <c r="J281" s="128" t="s">
        <v>29</v>
      </c>
      <c r="K281" s="127" t="str">
        <f>IF($H$18="Previous audit results, if any (select)","",IF($H$18="","",IF($H$18="N/A","",IF($H$18="Baseline audit",'Previous Audit Information'!G114,IF($H$18="Audit 1",'Previous Audit Information'!I114,IF($H$18="Audit 2",'Previous Audit Information'!K114,IF($H$18="Audit 3",'Previous Audit Information'!M114)))))))</f>
        <v/>
      </c>
      <c r="L281" s="128" t="str">
        <f>IF($H$18="Previous audit results, if any (select)","",IF($H$18="","",IF($H$18="N/A","",IF($H$18="Baseline audit",'Previous Audit Information'!H114,IF($H$18="Audit 1",'Previous Audit Information'!J114,IF($H$18="Audit 2",'Previous Audit Information'!L114,IF($H$18="Audit 3",'Previous Audit Information'!N114)))))))</f>
        <v/>
      </c>
      <c r="M281" s="661"/>
      <c r="N281" s="662"/>
    </row>
    <row r="282" spans="1:14" ht="12.75" customHeight="1">
      <c r="A282" s="680" t="s">
        <v>166</v>
      </c>
      <c r="B282" s="680"/>
      <c r="C282" s="680"/>
      <c r="D282" s="680"/>
      <c r="E282" s="680"/>
      <c r="F282" s="680"/>
      <c r="G282" s="680"/>
      <c r="H282" s="99" t="s">
        <v>29</v>
      </c>
      <c r="I282" s="99" t="s">
        <v>29</v>
      </c>
      <c r="J282" s="128" t="s">
        <v>29</v>
      </c>
      <c r="K282" s="127" t="str">
        <f>IF($H$18="Previous audit results, if any (select)","",IF($H$18="","",IF($H$18="N/A","",IF($H$18="Baseline audit",'Previous Audit Information'!G115,IF($H$18="Audit 1",'Previous Audit Information'!I115,IF($H$18="Audit 2",'Previous Audit Information'!K115,IF($H$18="Audit 3",'Previous Audit Information'!M115)))))))</f>
        <v/>
      </c>
      <c r="L282" s="128" t="str">
        <f>IF($H$18="Previous audit results, if any (select)","",IF($H$18="","",IF($H$18="N/A","",IF($H$18="Baseline audit",'Previous Audit Information'!H115,IF($H$18="Audit 1",'Previous Audit Information'!J115,IF($H$18="Audit 2",'Previous Audit Information'!L115,IF($H$18="Audit 3",'Previous Audit Information'!N115)))))))</f>
        <v/>
      </c>
      <c r="M282" s="661"/>
      <c r="N282" s="662"/>
    </row>
    <row r="283" spans="1:14" ht="12.75" customHeight="1">
      <c r="A283" s="680" t="s">
        <v>167</v>
      </c>
      <c r="B283" s="680"/>
      <c r="C283" s="680"/>
      <c r="D283" s="680"/>
      <c r="E283" s="680"/>
      <c r="F283" s="680"/>
      <c r="G283" s="680"/>
      <c r="H283" s="99">
        <f>LPA!O69</f>
        <v>2</v>
      </c>
      <c r="I283" s="99">
        <f>LPA!S69</f>
        <v>0</v>
      </c>
      <c r="J283" s="126">
        <f>(I283/H283)</f>
        <v>0</v>
      </c>
      <c r="K283" s="127" t="str">
        <f>IF($H$18="Previous audit results, if any (select)","",IF($H$18="","",IF($H$18="N/A","",IF($H$18="Baseline audit",'Previous Audit Information'!G116,IF($H$18="Audit 1",'Previous Audit Information'!I116,IF($H$18="Audit 2",'Previous Audit Information'!K116,IF($H$18="Audit 3",'Previous Audit Information'!M116)))))))</f>
        <v/>
      </c>
      <c r="L283" s="128" t="str">
        <f>IF($H$18="Previous audit results, if any (select)","",IF($H$18="","",IF($H$18="N/A","",IF($H$18="Baseline audit",'Previous Audit Information'!H116,IF($H$18="Audit 1",'Previous Audit Information'!J116,IF($H$18="Audit 2",'Previous Audit Information'!L116,IF($H$18="Audit 3",'Previous Audit Information'!N116)))))))</f>
        <v/>
      </c>
      <c r="M283" s="661" t="str">
        <f t="shared" ref="M283:M290" si="17">IF(L283&lt;&gt;"",J283-L283,IF(L283="",""))</f>
        <v/>
      </c>
      <c r="N283" s="662"/>
    </row>
    <row r="284" spans="1:14" ht="12.75" customHeight="1">
      <c r="A284" s="680" t="s">
        <v>127</v>
      </c>
      <c r="B284" s="680"/>
      <c r="C284" s="680"/>
      <c r="D284" s="680"/>
      <c r="E284" s="680"/>
      <c r="F284" s="680"/>
      <c r="G284" s="680"/>
      <c r="H284" s="99" t="s">
        <v>29</v>
      </c>
      <c r="I284" s="99" t="s">
        <v>29</v>
      </c>
      <c r="J284" s="128" t="s">
        <v>29</v>
      </c>
      <c r="K284" s="127" t="str">
        <f>IF($H$18="Previous audit results, if any (select)","",IF($H$18="","",IF($H$18="N/A","",IF($H$18="Baseline audit",'Previous Audit Information'!G117,IF($H$18="Audit 1",'Previous Audit Information'!I117,IF($H$18="Audit 2",'Previous Audit Information'!K117,IF($H$18="Audit 3",'Previous Audit Information'!M117)))))))</f>
        <v/>
      </c>
      <c r="L284" s="128" t="str">
        <f>IF($H$18="Previous audit results, if any (select)","",IF($H$18="","",IF($H$18="N/A","",IF($H$18="Baseline audit",'Previous Audit Information'!H117,IF($H$18="Audit 1",'Previous Audit Information'!J117,IF($H$18="Audit 2",'Previous Audit Information'!L117,IF($H$18="Audit 3",'Previous Audit Information'!N117)))))))</f>
        <v/>
      </c>
      <c r="M284" s="661"/>
      <c r="N284" s="662"/>
    </row>
    <row r="285" spans="1:14" ht="12.75" customHeight="1">
      <c r="A285" s="680" t="s">
        <v>168</v>
      </c>
      <c r="B285" s="680"/>
      <c r="C285" s="680"/>
      <c r="D285" s="680"/>
      <c r="E285" s="680"/>
      <c r="F285" s="680"/>
      <c r="G285" s="680"/>
      <c r="H285" s="99" t="s">
        <v>29</v>
      </c>
      <c r="I285" s="99" t="s">
        <v>29</v>
      </c>
      <c r="J285" s="128" t="s">
        <v>29</v>
      </c>
      <c r="K285" s="127" t="str">
        <f>IF($H$18="Previous audit results, if any (select)","",IF($H$18="","",IF($H$18="N/A","",IF($H$18="Baseline audit",'Previous Audit Information'!G118,IF($H$18="Audit 1",'Previous Audit Information'!I118,IF($H$18="Audit 2",'Previous Audit Information'!K118,IF($H$18="Audit 3",'Previous Audit Information'!M118)))))))</f>
        <v/>
      </c>
      <c r="L285" s="128" t="str">
        <f>IF($H$18="Previous audit results, if any (select)","",IF($H$18="","",IF($H$18="N/A","",IF($H$18="Baseline audit",'Previous Audit Information'!H118,IF($H$18="Audit 1",'Previous Audit Information'!J118,IF($H$18="Audit 2",'Previous Audit Information'!L118,IF($H$18="Audit 3",'Previous Audit Information'!N118)))))))</f>
        <v/>
      </c>
      <c r="M285" s="661"/>
      <c r="N285" s="662"/>
    </row>
    <row r="286" spans="1:14" ht="12.75" customHeight="1">
      <c r="A286" s="680" t="s">
        <v>169</v>
      </c>
      <c r="B286" s="680"/>
      <c r="C286" s="680"/>
      <c r="D286" s="680"/>
      <c r="E286" s="680"/>
      <c r="F286" s="680"/>
      <c r="G286" s="680"/>
      <c r="H286" s="99">
        <f>LPA!O82</f>
        <v>2</v>
      </c>
      <c r="I286" s="99">
        <f>LPA!S82</f>
        <v>0</v>
      </c>
      <c r="J286" s="126">
        <f>(I286/H286)</f>
        <v>0</v>
      </c>
      <c r="K286" s="127" t="str">
        <f>IF($H$18="Previous audit results, if any (select)","",IF($H$18="","",IF($H$18="N/A","",IF($H$18="Baseline audit",'Previous Audit Information'!G119,IF($H$18="Audit 1",'Previous Audit Information'!I119,IF($H$18="Audit 2",'Previous Audit Information'!K119,IF($H$18="Audit 3",'Previous Audit Information'!M119)))))))</f>
        <v/>
      </c>
      <c r="L286" s="128" t="str">
        <f>IF($H$18="Previous audit results, if any (select)","",IF($H$18="","",IF($H$18="N/A","",IF($H$18="Baseline audit",'Previous Audit Information'!H119,IF($H$18="Audit 1",'Previous Audit Information'!J119,IF($H$18="Audit 2",'Previous Audit Information'!L119,IF($H$18="Audit 3",'Previous Audit Information'!N119)))))))</f>
        <v/>
      </c>
      <c r="M286" s="661" t="str">
        <f t="shared" si="17"/>
        <v/>
      </c>
      <c r="N286" s="662"/>
    </row>
    <row r="287" spans="1:14" ht="12.75" customHeight="1">
      <c r="A287" s="680" t="s">
        <v>170</v>
      </c>
      <c r="B287" s="680"/>
      <c r="C287" s="680"/>
      <c r="D287" s="680"/>
      <c r="E287" s="680"/>
      <c r="F287" s="680"/>
      <c r="G287" s="680"/>
      <c r="H287" s="99">
        <f>LPA!O118</f>
        <v>16</v>
      </c>
      <c r="I287" s="99">
        <f>LPA!S118</f>
        <v>0</v>
      </c>
      <c r="J287" s="126">
        <f>(I287/H287)</f>
        <v>0</v>
      </c>
      <c r="K287" s="127" t="str">
        <f>IF($H$18="Previous audit results, if any (select)","",IF($H$18="","",IF($H$18="N/A","",IF($H$18="Baseline audit",'Previous Audit Information'!G120,IF($H$18="Audit 1",'Previous Audit Information'!I120,IF($H$18="Audit 2",'Previous Audit Information'!K120,IF($H$18="Audit 3",'Previous Audit Information'!M120)))))))</f>
        <v/>
      </c>
      <c r="L287" s="128" t="str">
        <f>IF($H$18="Previous audit results, if any (select)","",IF($H$18="","",IF($H$18="N/A","",IF($H$18="Baseline audit",'Previous Audit Information'!H120,IF($H$18="Audit 1",'Previous Audit Information'!J120,IF($H$18="Audit 2",'Previous Audit Information'!L120,IF($H$18="Audit 3",'Previous Audit Information'!N120)))))))</f>
        <v/>
      </c>
      <c r="M287" s="661" t="str">
        <f t="shared" si="17"/>
        <v/>
      </c>
      <c r="N287" s="662"/>
    </row>
    <row r="288" spans="1:14" ht="12.75" customHeight="1">
      <c r="A288" s="680" t="s">
        <v>131</v>
      </c>
      <c r="B288" s="680"/>
      <c r="C288" s="680"/>
      <c r="D288" s="680"/>
      <c r="E288" s="680"/>
      <c r="F288" s="680"/>
      <c r="G288" s="680"/>
      <c r="H288" s="99" t="s">
        <v>29</v>
      </c>
      <c r="I288" s="99" t="s">
        <v>29</v>
      </c>
      <c r="J288" s="128" t="s">
        <v>29</v>
      </c>
      <c r="K288" s="127" t="str">
        <f>IF($H$18="Previous audit results, if any (select)","",IF($H$18="","",IF($H$18="N/A","",IF($H$18="Baseline audit",'Previous Audit Information'!G121,IF($H$18="Audit 1",'Previous Audit Information'!I121,IF($H$18="Audit 2",'Previous Audit Information'!K121,IF($H$18="Audit 3",'Previous Audit Information'!M121)))))))</f>
        <v/>
      </c>
      <c r="L288" s="128" t="str">
        <f>IF($H$18="Previous audit results, if any (select)","",IF($H$18="","",IF($H$18="N/A","",IF($H$18="Baseline audit",'Previous Audit Information'!H121,IF($H$18="Audit 1",'Previous Audit Information'!J121,IF($H$18="Audit 2",'Previous Audit Information'!L121,IF($H$18="Audit 3",'Previous Audit Information'!N121)))))))</f>
        <v/>
      </c>
      <c r="M288" s="661"/>
      <c r="N288" s="662"/>
    </row>
    <row r="289" spans="1:14" ht="12.75" customHeight="1">
      <c r="A289" s="680" t="s">
        <v>132</v>
      </c>
      <c r="B289" s="680"/>
      <c r="C289" s="680"/>
      <c r="D289" s="680"/>
      <c r="E289" s="680"/>
      <c r="F289" s="680"/>
      <c r="G289" s="680"/>
      <c r="H289" s="99" t="s">
        <v>29</v>
      </c>
      <c r="I289" s="99" t="s">
        <v>29</v>
      </c>
      <c r="J289" s="128" t="s">
        <v>29</v>
      </c>
      <c r="K289" s="127" t="str">
        <f>IF($H$18="Previous audit results, if any (select)","",IF($H$18="","",IF($H$18="N/A","",IF($H$18="Baseline audit",'Previous Audit Information'!G122,IF($H$18="Audit 1",'Previous Audit Information'!I122,IF($H$18="Audit 2",'Previous Audit Information'!K122,IF($H$18="Audit 3",'Previous Audit Information'!M122)))))))</f>
        <v/>
      </c>
      <c r="L289" s="128" t="str">
        <f>IF($H$18="Previous audit results, if any (select)","",IF($H$18="","",IF($H$18="N/A","",IF($H$18="Baseline audit",'Previous Audit Information'!H122,IF($H$18="Audit 1",'Previous Audit Information'!J122,IF($H$18="Audit 2",'Previous Audit Information'!L122,IF($H$18="Audit 3",'Previous Audit Information'!N122)))))))</f>
        <v/>
      </c>
      <c r="M289" s="661"/>
      <c r="N289" s="662"/>
    </row>
    <row r="290" spans="1:14" ht="12.75" customHeight="1">
      <c r="A290" s="680" t="s">
        <v>171</v>
      </c>
      <c r="B290" s="680"/>
      <c r="C290" s="680"/>
      <c r="D290" s="680"/>
      <c r="E290" s="680"/>
      <c r="F290" s="680"/>
      <c r="G290" s="680"/>
      <c r="H290" s="99">
        <f>LPA!O137</f>
        <v>5</v>
      </c>
      <c r="I290" s="99">
        <f>LPA!S137</f>
        <v>0</v>
      </c>
      <c r="J290" s="126">
        <f>(I290/H290)</f>
        <v>0</v>
      </c>
      <c r="K290" s="127" t="str">
        <f>IF($H$18="Previous audit results, if any (select)","",IF($H$18="","",IF($H$18="N/A","",IF($H$18="Baseline audit",'Previous Audit Information'!G123,IF($H$18="Audit 1",'Previous Audit Information'!I123,IF($H$18="Audit 2",'Previous Audit Information'!K123,IF($H$18="Audit 3",'Previous Audit Information'!M123)))))))</f>
        <v/>
      </c>
      <c r="L290" s="128" t="str">
        <f>IF($H$18="Previous audit results, if any (select)","",IF($H$18="","",IF($H$18="N/A","",IF($H$18="Baseline audit",'Previous Audit Information'!H123,IF($H$18="Audit 1",'Previous Audit Information'!J123,IF($H$18="Audit 2",'Previous Audit Information'!L123,IF($H$18="Audit 3",'Previous Audit Information'!N123)))))))</f>
        <v/>
      </c>
      <c r="M290" s="661" t="str">
        <f t="shared" si="17"/>
        <v/>
      </c>
      <c r="N290" s="662"/>
    </row>
    <row r="291" spans="1:14" ht="12.75" customHeight="1">
      <c r="A291" s="680" t="s">
        <v>172</v>
      </c>
      <c r="B291" s="680"/>
      <c r="C291" s="680"/>
      <c r="D291" s="680"/>
      <c r="E291" s="680"/>
      <c r="F291" s="680"/>
      <c r="G291" s="680"/>
      <c r="H291" s="99" t="s">
        <v>29</v>
      </c>
      <c r="I291" s="99" t="s">
        <v>29</v>
      </c>
      <c r="J291" s="128" t="s">
        <v>29</v>
      </c>
      <c r="K291" s="127" t="str">
        <f>IF($H$18="Previous audit results, if any (select)","",IF($H$18="","",IF($H$18="N/A","",IF($H$18="Baseline audit",'Previous Audit Information'!G124,IF($H$18="Audit 1",'Previous Audit Information'!I124,IF($H$18="Audit 2",'Previous Audit Information'!K124,IF($H$18="Audit 3",'Previous Audit Information'!M124)))))))</f>
        <v/>
      </c>
      <c r="L291" s="128" t="str">
        <f>IF($H$18="Previous audit results, if any (select)","",IF($H$18="","",IF($H$18="N/A","",IF($H$18="Baseline audit",'Previous Audit Information'!H124,IF($H$18="Audit 1",'Previous Audit Information'!J124,IF($H$18="Audit 2",'Previous Audit Information'!L124,IF($H$18="Audit 3",'Previous Audit Information'!N124)))))))</f>
        <v/>
      </c>
      <c r="M291" s="661"/>
      <c r="N291" s="662"/>
    </row>
    <row r="292" spans="1:14" ht="15" customHeight="1">
      <c r="A292" s="458" t="s">
        <v>1567</v>
      </c>
      <c r="B292" s="458"/>
      <c r="C292" s="458"/>
      <c r="D292" s="458"/>
      <c r="E292" s="458"/>
      <c r="F292" s="458"/>
      <c r="G292" s="458"/>
      <c r="H292" s="130">
        <f>SUM(H280:H291)</f>
        <v>30</v>
      </c>
      <c r="I292" s="131">
        <f>SUM(I280:I291)</f>
        <v>0</v>
      </c>
      <c r="J292" s="132">
        <f>ROUND(I292/H292,2)</f>
        <v>0</v>
      </c>
      <c r="K292" s="131" t="str">
        <f>IF($H$18="Previous audit results, if any (select)"," ",IF($H$18=""," ",IF($H$18="N/A"," ",IF($H$18&lt;&gt;"",SUM(K280:K291)))))</f>
        <v xml:space="preserve"> </v>
      </c>
      <c r="L292" s="308" t="str">
        <f>IF($H$18="Previous audit results, if any (select)","",IF($H$18="","",IF($H$18="N/A","",IF($H$18&lt;&gt;"",AVERAGE(L280:L291)))))</f>
        <v/>
      </c>
      <c r="M292" s="663" t="str">
        <f>IF(L292&lt;&gt;"",J292-L292,IF(L292="",""))</f>
        <v/>
      </c>
      <c r="N292" s="664"/>
    </row>
    <row r="293" spans="1:14" ht="12.75" customHeight="1">
      <c r="A293" s="138" t="s">
        <v>29</v>
      </c>
      <c r="B293" s="679" t="s">
        <v>123</v>
      </c>
      <c r="C293" s="679"/>
      <c r="D293" s="679"/>
      <c r="E293" s="679"/>
      <c r="F293" s="139" t="s">
        <v>173</v>
      </c>
      <c r="G293" s="138"/>
    </row>
    <row r="294" spans="1:14" ht="12.75" customHeight="1">
      <c r="A294" s="138" t="s">
        <v>174</v>
      </c>
      <c r="B294" s="679" t="s">
        <v>124</v>
      </c>
      <c r="C294" s="679"/>
      <c r="D294" s="679"/>
      <c r="E294" s="679"/>
      <c r="F294" s="139" t="s">
        <v>175</v>
      </c>
      <c r="G294" s="138"/>
    </row>
    <row r="295" spans="1:14" ht="12.75" customHeight="1">
      <c r="A295" s="138" t="s">
        <v>117</v>
      </c>
      <c r="B295" s="679" t="s">
        <v>125</v>
      </c>
      <c r="C295" s="679"/>
      <c r="D295" s="679"/>
      <c r="E295" s="679"/>
      <c r="F295" s="139" t="s">
        <v>176</v>
      </c>
      <c r="G295" s="138"/>
    </row>
    <row r="296" spans="1:14" ht="12.75" customHeight="1">
      <c r="A296" s="138" t="s">
        <v>118</v>
      </c>
      <c r="B296" s="679" t="s">
        <v>126</v>
      </c>
      <c r="C296" s="679"/>
      <c r="D296" s="679"/>
      <c r="E296" s="679"/>
      <c r="F296" s="139" t="s">
        <v>177</v>
      </c>
      <c r="G296" s="138"/>
    </row>
    <row r="297" spans="1:14" ht="12.75" customHeight="1">
      <c r="A297" s="138" t="s">
        <v>119</v>
      </c>
      <c r="B297" s="679" t="s">
        <v>127</v>
      </c>
      <c r="C297" s="679"/>
      <c r="D297" s="679"/>
      <c r="E297" s="679"/>
      <c r="F297" s="139" t="s">
        <v>178</v>
      </c>
      <c r="G297" s="138"/>
    </row>
    <row r="298" spans="1:14" ht="12.75" customHeight="1">
      <c r="A298" s="138"/>
      <c r="B298" s="679" t="s">
        <v>179</v>
      </c>
      <c r="C298" s="679"/>
      <c r="D298" s="679"/>
      <c r="E298" s="679"/>
      <c r="F298" s="139" t="s">
        <v>180</v>
      </c>
      <c r="G298" s="138"/>
    </row>
    <row r="299" spans="1:14" ht="12.75" customHeight="1">
      <c r="A299" s="138"/>
      <c r="B299" s="679" t="s">
        <v>129</v>
      </c>
      <c r="C299" s="679"/>
      <c r="D299" s="679"/>
      <c r="E299" s="679"/>
      <c r="F299" s="139" t="s">
        <v>181</v>
      </c>
      <c r="G299" s="138"/>
    </row>
    <row r="300" spans="1:14" ht="12.75" customHeight="1">
      <c r="A300" s="138"/>
      <c r="B300" s="679" t="s">
        <v>182</v>
      </c>
      <c r="C300" s="679"/>
      <c r="D300" s="679"/>
      <c r="E300" s="679"/>
      <c r="F300" s="139" t="s">
        <v>183</v>
      </c>
      <c r="G300" s="138"/>
    </row>
    <row r="301" spans="1:14" ht="12.75" customHeight="1">
      <c r="A301" s="138"/>
      <c r="B301" s="679" t="s">
        <v>131</v>
      </c>
      <c r="C301" s="679"/>
      <c r="D301" s="679"/>
      <c r="E301" s="679"/>
      <c r="F301" s="139" t="s">
        <v>184</v>
      </c>
      <c r="G301" s="138"/>
    </row>
    <row r="302" spans="1:14" ht="12.75" customHeight="1">
      <c r="A302" s="138"/>
      <c r="B302" s="679" t="s">
        <v>132</v>
      </c>
      <c r="C302" s="679"/>
      <c r="D302" s="679"/>
      <c r="E302" s="679"/>
      <c r="F302" s="139" t="s">
        <v>185</v>
      </c>
      <c r="G302" s="138"/>
    </row>
    <row r="303" spans="1:14" ht="12.75" customHeight="1">
      <c r="A303" s="138"/>
      <c r="B303" s="679" t="s">
        <v>133</v>
      </c>
      <c r="C303" s="679"/>
      <c r="D303" s="679"/>
      <c r="E303" s="679"/>
      <c r="F303" s="139" t="s">
        <v>186</v>
      </c>
      <c r="G303" s="138"/>
    </row>
    <row r="304" spans="1:14" ht="12.75" customHeight="1">
      <c r="A304" s="138"/>
      <c r="B304" s="679" t="s">
        <v>134</v>
      </c>
      <c r="C304" s="679"/>
      <c r="D304" s="679"/>
      <c r="E304" s="679"/>
      <c r="F304" s="139" t="s">
        <v>187</v>
      </c>
      <c r="G304" s="138"/>
    </row>
    <row r="305" spans="1:14" ht="12.75" customHeight="1"/>
    <row r="306" spans="1:14" ht="12.75" customHeight="1"/>
    <row r="307" spans="1:14" ht="12.75" customHeight="1"/>
    <row r="308" spans="1:14" ht="12.75" customHeight="1"/>
    <row r="309" spans="1:14" ht="12.75" customHeight="1"/>
    <row r="310" spans="1:14" s="144" customFormat="1" ht="12.75" customHeight="1">
      <c r="F310" s="107"/>
    </row>
    <row r="311" spans="1:14" s="144" customFormat="1" ht="12.75" customHeight="1">
      <c r="A311" s="396" t="s">
        <v>1575</v>
      </c>
      <c r="B311" s="397"/>
      <c r="C311" s="397"/>
      <c r="D311" s="397"/>
      <c r="E311" s="397"/>
      <c r="F311" s="397"/>
      <c r="G311" s="397"/>
      <c r="H311" s="397"/>
      <c r="I311" s="397"/>
      <c r="J311" s="397"/>
      <c r="K311" s="397"/>
      <c r="L311" s="397"/>
      <c r="M311" s="397"/>
      <c r="N311" s="398"/>
    </row>
    <row r="312" spans="1:14" s="144" customFormat="1" ht="12.75" customHeight="1">
      <c r="A312" s="665" t="s">
        <v>157</v>
      </c>
      <c r="B312" s="666"/>
      <c r="C312" s="666"/>
      <c r="D312" s="666"/>
      <c r="E312" s="666"/>
      <c r="F312" s="666"/>
      <c r="G312" s="667"/>
      <c r="H312" s="671" t="s">
        <v>158</v>
      </c>
      <c r="I312" s="673" t="s">
        <v>159</v>
      </c>
      <c r="J312" s="674"/>
      <c r="K312" s="673" t="s">
        <v>160</v>
      </c>
      <c r="L312" s="674"/>
      <c r="M312" s="673" t="s">
        <v>161</v>
      </c>
      <c r="N312" s="674"/>
    </row>
    <row r="313" spans="1:14" s="144" customFormat="1" ht="15">
      <c r="A313" s="665"/>
      <c r="B313" s="666"/>
      <c r="C313" s="666"/>
      <c r="D313" s="666"/>
      <c r="E313" s="666"/>
      <c r="F313" s="666"/>
      <c r="G313" s="667"/>
      <c r="H313" s="671"/>
      <c r="I313" s="123" t="s">
        <v>162</v>
      </c>
      <c r="J313" s="124" t="str">
        <f>IF($G$15=""," ",IF($G$15&lt;&gt;"",$G$15,))</f>
        <v xml:space="preserve"> </v>
      </c>
      <c r="K313" s="123" t="s">
        <v>162</v>
      </c>
      <c r="L313" s="125" t="str">
        <f>IF($H$18="pREVIOUS AUDIT RESULTS, IF ANY (SELECT)","",IF($H$18="N/A","",IF($H$18="Baseline audit",'Previous Audit Information'!$G$5,IF($H$18="Audit 1",'Previous Audit Information'!$I$5,IF($H$18="Audit 2",'Previous Audit Information'!$K$5,IF($H$18="Audit 3",'Previous Audit Information'!$M$5,IF($H$18="","")))))))</f>
        <v/>
      </c>
      <c r="M313" s="673"/>
      <c r="N313" s="674"/>
    </row>
    <row r="314" spans="1:14" s="144" customFormat="1" ht="18" customHeight="1">
      <c r="A314" s="668"/>
      <c r="B314" s="669"/>
      <c r="C314" s="669"/>
      <c r="D314" s="669"/>
      <c r="E314" s="669"/>
      <c r="F314" s="669"/>
      <c r="G314" s="670"/>
      <c r="H314" s="672"/>
      <c r="I314" s="677" t="s">
        <v>163</v>
      </c>
      <c r="J314" s="678"/>
      <c r="K314" s="677" t="s">
        <v>164</v>
      </c>
      <c r="L314" s="678"/>
      <c r="M314" s="675"/>
      <c r="N314" s="676"/>
    </row>
    <row r="315" spans="1:14" s="144" customFormat="1" ht="12.75" customHeight="1">
      <c r="A315" s="658" t="s">
        <v>165</v>
      </c>
      <c r="B315" s="659"/>
      <c r="C315" s="659"/>
      <c r="D315" s="659"/>
      <c r="E315" s="659"/>
      <c r="F315" s="659"/>
      <c r="G315" s="660"/>
      <c r="H315" s="99">
        <f>Truenat!O43</f>
        <v>5</v>
      </c>
      <c r="I315" s="99">
        <f>Truenat!S43</f>
        <v>0</v>
      </c>
      <c r="J315" s="126">
        <f>(I315/H315)</f>
        <v>0</v>
      </c>
      <c r="K315" s="127" t="str">
        <f>IF($H$18="Previous audit results, if any (select)","",IF($H$18="","",IF($H$18="N/A","",IF($H$18="Baseline audit",'Previous Audit Information'!G128,IF($H$18="Audit 1",'Previous Audit Information'!I128,IF($H$18="Audit 2",'Previous Audit Information'!K128,IF($H$18="Audit 3",'Previous Audit Information'!M128)))))))</f>
        <v/>
      </c>
      <c r="L315" s="128" t="str">
        <f>IF($H$18="Previous audit results, if any (select)","",IF($H$18="","",IF($H$18="N/A","",IF($H$18="Baseline audit",'Previous Audit Information'!H128,IF($H$18="Audit 1",'Previous Audit Information'!J128,IF($H$18="Audit 2",'Previous Audit Information'!L128,IF($H$18="Audit 3",'Previous Audit Information'!N128)))))))</f>
        <v/>
      </c>
      <c r="M315" s="661" t="str">
        <f>IF(L315&lt;&gt;"",J315-L315,IF(L315="",""))</f>
        <v/>
      </c>
      <c r="N315" s="662"/>
    </row>
    <row r="316" spans="1:14" s="144" customFormat="1" ht="12.75" customHeight="1">
      <c r="A316" s="658" t="s">
        <v>124</v>
      </c>
      <c r="B316" s="659"/>
      <c r="C316" s="659"/>
      <c r="D316" s="659"/>
      <c r="E316" s="659"/>
      <c r="F316" s="659"/>
      <c r="G316" s="660"/>
      <c r="H316" s="99" t="s">
        <v>29</v>
      </c>
      <c r="I316" s="99" t="s">
        <v>29</v>
      </c>
      <c r="J316" s="128" t="s">
        <v>29</v>
      </c>
      <c r="K316" s="127" t="str">
        <f>IF($H$18="Previous audit results, if any (select)","",IF($H$18="","",IF($H$18="N/A","",IF($H$18="Baseline audit",'Previous Audit Information'!G129,IF($H$18="Audit 1",'Previous Audit Information'!I129,IF($H$18="Audit 2",'Previous Audit Information'!K129,IF($H$18="Audit 3",'Previous Audit Information'!M129)))))))</f>
        <v/>
      </c>
      <c r="L316" s="128" t="str">
        <f>IF($H$18="Previous audit results, if any (select)","",IF($H$18="","",IF($H$18="N/A","",IF($H$18="Baseline audit",'Previous Audit Information'!H129,IF($H$18="Audit 1",'Previous Audit Information'!J129,IF($H$18="Audit 2",'Previous Audit Information'!L129,IF($H$18="Audit 3",'Previous Audit Information'!N129)))))))</f>
        <v/>
      </c>
      <c r="M316" s="661"/>
      <c r="N316" s="662"/>
    </row>
    <row r="317" spans="1:14" s="144" customFormat="1" ht="12.75" customHeight="1">
      <c r="A317" s="658" t="s">
        <v>166</v>
      </c>
      <c r="B317" s="659"/>
      <c r="C317" s="659"/>
      <c r="D317" s="659"/>
      <c r="E317" s="659"/>
      <c r="F317" s="659"/>
      <c r="G317" s="660"/>
      <c r="H317" s="99" t="s">
        <v>29</v>
      </c>
      <c r="I317" s="99" t="s">
        <v>29</v>
      </c>
      <c r="J317" s="128" t="s">
        <v>29</v>
      </c>
      <c r="K317" s="127" t="str">
        <f>IF($H$18="Previous audit results, if any (select)","",IF($H$18="","",IF($H$18="N/A","",IF($H$18="Baseline audit",'Previous Audit Information'!G130,IF($H$18="Audit 1",'Previous Audit Information'!I130,IF($H$18="Audit 2",'Previous Audit Information'!K130,IF($H$18="Audit 3",'Previous Audit Information'!M130)))))))</f>
        <v/>
      </c>
      <c r="L317" s="128" t="str">
        <f>IF($H$18="Previous audit results, if any (select)","",IF($H$18="","",IF($H$18="N/A","",IF($H$18="Baseline audit",'Previous Audit Information'!H130,IF($H$18="Audit 1",'Previous Audit Information'!J130,IF($H$18="Audit 2",'Previous Audit Information'!L130,IF($H$18="Audit 3",'Previous Audit Information'!N130)))))))</f>
        <v/>
      </c>
      <c r="M317" s="661"/>
      <c r="N317" s="662"/>
    </row>
    <row r="318" spans="1:14" s="144" customFormat="1" ht="12.75" customHeight="1">
      <c r="A318" s="658" t="s">
        <v>167</v>
      </c>
      <c r="B318" s="659"/>
      <c r="C318" s="659"/>
      <c r="D318" s="659"/>
      <c r="E318" s="659"/>
      <c r="F318" s="659"/>
      <c r="G318" s="660"/>
      <c r="H318" s="99">
        <f>Truenat!O56</f>
        <v>2</v>
      </c>
      <c r="I318" s="99">
        <f>Truenat!S56</f>
        <v>0</v>
      </c>
      <c r="J318" s="126">
        <f>(I318/H318)</f>
        <v>0</v>
      </c>
      <c r="K318" s="127" t="str">
        <f>IF($H$18="Previous audit results, if any (select)","",IF($H$18="","",IF($H$18="N/A","",IF($H$18="Baseline audit",'Previous Audit Information'!G131,IF($H$18="Audit 1",'Previous Audit Information'!I131,IF($H$18="Audit 2",'Previous Audit Information'!K131,IF($H$18="Audit 3",'Previous Audit Information'!M131)))))))</f>
        <v/>
      </c>
      <c r="L318" s="128" t="str">
        <f>IF($H$18="Previous audit results, if any (select)","",IF($H$18="","",IF($H$18="N/A","",IF($H$18="Baseline audit",'Previous Audit Information'!H131,IF($H$18="Audit 1",'Previous Audit Information'!J131,IF($H$18="Audit 2",'Previous Audit Information'!L131,IF($H$18="Audit 3",'Previous Audit Information'!N131)))))))</f>
        <v/>
      </c>
      <c r="M318" s="661" t="str">
        <f t="shared" ref="M318:M325" si="18">IF(L318&lt;&gt;"",J318-L318,IF(L318="",""))</f>
        <v/>
      </c>
      <c r="N318" s="662"/>
    </row>
    <row r="319" spans="1:14" s="144" customFormat="1" ht="12.75" customHeight="1">
      <c r="A319" s="658" t="s">
        <v>127</v>
      </c>
      <c r="B319" s="659"/>
      <c r="C319" s="659"/>
      <c r="D319" s="659"/>
      <c r="E319" s="659"/>
      <c r="F319" s="659"/>
      <c r="G319" s="660"/>
      <c r="H319" s="99" t="s">
        <v>29</v>
      </c>
      <c r="I319" s="99" t="s">
        <v>29</v>
      </c>
      <c r="J319" s="128" t="s">
        <v>29</v>
      </c>
      <c r="K319" s="127" t="str">
        <f>IF($H$18="Previous audit results, if any (select)","",IF($H$18="","",IF($H$18="N/A","",IF($H$18="Baseline audit",'Previous Audit Information'!G132,IF($H$18="Audit 1",'Previous Audit Information'!I132,IF($H$18="Audit 2",'Previous Audit Information'!K132,IF($H$18="Audit 3",'Previous Audit Information'!M132)))))))</f>
        <v/>
      </c>
      <c r="L319" s="128" t="str">
        <f>IF($H$18="Previous audit results, if any (select)","",IF($H$18="","",IF($H$18="N/A","",IF($H$18="Baseline audit",'Previous Audit Information'!H132,IF($H$18="Audit 1",'Previous Audit Information'!J132,IF($H$18="Audit 2",'Previous Audit Information'!L132,IF($H$18="Audit 3",'Previous Audit Information'!N132)))))))</f>
        <v/>
      </c>
      <c r="M319" s="661"/>
      <c r="N319" s="662"/>
    </row>
    <row r="320" spans="1:14" s="144" customFormat="1" ht="12.75" customHeight="1">
      <c r="A320" s="658" t="s">
        <v>168</v>
      </c>
      <c r="B320" s="659"/>
      <c r="C320" s="659"/>
      <c r="D320" s="659"/>
      <c r="E320" s="659"/>
      <c r="F320" s="659"/>
      <c r="G320" s="660"/>
      <c r="H320" s="99" t="s">
        <v>29</v>
      </c>
      <c r="I320" s="99" t="s">
        <v>29</v>
      </c>
      <c r="J320" s="128" t="s">
        <v>29</v>
      </c>
      <c r="K320" s="127" t="str">
        <f>IF($H$18="Previous audit results, if any (select)","",IF($H$18="","",IF($H$18="N/A","",IF($H$18="Baseline audit",'Previous Audit Information'!G133,IF($H$18="Audit 1",'Previous Audit Information'!I133,IF($H$18="Audit 2",'Previous Audit Information'!K133,IF($H$18="Audit 3",'Previous Audit Information'!M133)))))))</f>
        <v/>
      </c>
      <c r="L320" s="128" t="str">
        <f>IF($H$18="Previous audit results, if any (select)","",IF($H$18="","",IF($H$18="N/A","",IF($H$18="Baseline audit",'Previous Audit Information'!H133,IF($H$18="Audit 1",'Previous Audit Information'!J133,IF($H$18="Audit 2",'Previous Audit Information'!L133,IF($H$18="Audit 3",'Previous Audit Information'!N133)))))))</f>
        <v/>
      </c>
      <c r="M320" s="661"/>
      <c r="N320" s="662"/>
    </row>
    <row r="321" spans="1:14" s="144" customFormat="1" ht="12.75" customHeight="1">
      <c r="A321" s="658" t="s">
        <v>169</v>
      </c>
      <c r="B321" s="659"/>
      <c r="C321" s="659"/>
      <c r="D321" s="659"/>
      <c r="E321" s="659"/>
      <c r="F321" s="659"/>
      <c r="G321" s="660"/>
      <c r="H321" s="99">
        <f>Truenat!O69</f>
        <v>2</v>
      </c>
      <c r="I321" s="99">
        <f>Truenat!S69</f>
        <v>0</v>
      </c>
      <c r="J321" s="126">
        <f>(I321/H321)</f>
        <v>0</v>
      </c>
      <c r="K321" s="127" t="str">
        <f>IF($H$18="Previous audit results, if any (select)","",IF($H$18="","",IF($H$18="N/A","",IF($H$18="Baseline audit",'Previous Audit Information'!G134,IF($H$18="Audit 1",'Previous Audit Information'!I134,IF($H$18="Audit 2",'Previous Audit Information'!K134,IF($H$18="Audit 3",'Previous Audit Information'!M134)))))))</f>
        <v/>
      </c>
      <c r="L321" s="128" t="str">
        <f>IF($H$18="Previous audit results, if any (select)","",IF($H$18="","",IF($H$18="N/A","",IF($H$18="Baseline audit",'Previous Audit Information'!H134,IF($H$18="Audit 1",'Previous Audit Information'!J134,IF($H$18="Audit 2",'Previous Audit Information'!L134,IF($H$18="Audit 3",'Previous Audit Information'!N134)))))))</f>
        <v/>
      </c>
      <c r="M321" s="661" t="str">
        <f t="shared" si="18"/>
        <v/>
      </c>
      <c r="N321" s="662"/>
    </row>
    <row r="322" spans="1:14" s="144" customFormat="1" ht="12.75" customHeight="1">
      <c r="A322" s="658" t="s">
        <v>170</v>
      </c>
      <c r="B322" s="659"/>
      <c r="C322" s="659"/>
      <c r="D322" s="659"/>
      <c r="E322" s="659"/>
      <c r="F322" s="659"/>
      <c r="G322" s="660"/>
      <c r="H322" s="99">
        <f>Truenat!O90</f>
        <v>7</v>
      </c>
      <c r="I322" s="99">
        <f>Truenat!S90</f>
        <v>0</v>
      </c>
      <c r="J322" s="126">
        <f>(I322/H322)</f>
        <v>0</v>
      </c>
      <c r="K322" s="127" t="str">
        <f>IF($H$18="Previous audit results, if any (select)","",IF($H$18="","",IF($H$18="N/A","",IF($H$18="Baseline audit",'Previous Audit Information'!G135,IF($H$18="Audit 1",'Previous Audit Information'!I135,IF($H$18="Audit 2",'Previous Audit Information'!K135,IF($H$18="Audit 3",'Previous Audit Information'!M135)))))))</f>
        <v/>
      </c>
      <c r="L322" s="128" t="str">
        <f>IF($H$18="Previous audit results, if any (select)","",IF($H$18="","",IF($H$18="N/A","",IF($H$18="Baseline audit",'Previous Audit Information'!H135,IF($H$18="Audit 1",'Previous Audit Information'!J135,IF($H$18="Audit 2",'Previous Audit Information'!L135,IF($H$18="Audit 3",'Previous Audit Information'!N135)))))))</f>
        <v/>
      </c>
      <c r="M322" s="661" t="str">
        <f t="shared" si="18"/>
        <v/>
      </c>
      <c r="N322" s="662"/>
    </row>
    <row r="323" spans="1:14" s="144" customFormat="1" ht="12.75" customHeight="1">
      <c r="A323" s="658" t="s">
        <v>131</v>
      </c>
      <c r="B323" s="659"/>
      <c r="C323" s="659"/>
      <c r="D323" s="659"/>
      <c r="E323" s="659"/>
      <c r="F323" s="659"/>
      <c r="G323" s="660"/>
      <c r="H323" s="99" t="s">
        <v>29</v>
      </c>
      <c r="I323" s="99" t="s">
        <v>29</v>
      </c>
      <c r="J323" s="128" t="s">
        <v>29</v>
      </c>
      <c r="K323" s="127" t="str">
        <f>IF($H$18="Previous audit results, if any (select)","",IF($H$18="","",IF($H$18="N/A","",IF($H$18="Baseline audit",'Previous Audit Information'!G136,IF($H$18="Audit 1",'Previous Audit Information'!I136,IF($H$18="Audit 2",'Previous Audit Information'!K136,IF($H$18="Audit 3",'Previous Audit Information'!M136)))))))</f>
        <v/>
      </c>
      <c r="L323" s="128" t="str">
        <f>IF($H$18="Previous audit results, if any (select)","",IF($H$18="","",IF($H$18="N/A","",IF($H$18="Baseline audit",'Previous Audit Information'!H136,IF($H$18="Audit 1",'Previous Audit Information'!J136,IF($H$18="Audit 2",'Previous Audit Information'!L136,IF($H$18="Audit 3",'Previous Audit Information'!N136)))))))</f>
        <v/>
      </c>
      <c r="M323" s="661"/>
      <c r="N323" s="662"/>
    </row>
    <row r="324" spans="1:14" s="144" customFormat="1" ht="12.75" customHeight="1">
      <c r="A324" s="658" t="s">
        <v>132</v>
      </c>
      <c r="B324" s="659"/>
      <c r="C324" s="659"/>
      <c r="D324" s="659"/>
      <c r="E324" s="659"/>
      <c r="F324" s="659"/>
      <c r="G324" s="660"/>
      <c r="H324" s="99" t="s">
        <v>29</v>
      </c>
      <c r="I324" s="99" t="s">
        <v>29</v>
      </c>
      <c r="J324" s="128" t="s">
        <v>29</v>
      </c>
      <c r="K324" s="127" t="str">
        <f>IF($H$18="Previous audit results, if any (select)","",IF($H$18="","",IF($H$18="N/A","",IF($H$18="Baseline audit",'Previous Audit Information'!G137,IF($H$18="Audit 1",'Previous Audit Information'!I137,IF($H$18="Audit 2",'Previous Audit Information'!K137,IF($H$18="Audit 3",'Previous Audit Information'!M137)))))))</f>
        <v/>
      </c>
      <c r="L324" s="128" t="str">
        <f>IF($H$18="Previous audit results, if any (select)","",IF($H$18="","",IF($H$18="N/A","",IF($H$18="Baseline audit",'Previous Audit Information'!H137,IF($H$18="Audit 1",'Previous Audit Information'!J137,IF($H$18="Audit 2",'Previous Audit Information'!L137,IF($H$18="Audit 3",'Previous Audit Information'!N137)))))))</f>
        <v/>
      </c>
      <c r="M324" s="661"/>
      <c r="N324" s="662"/>
    </row>
    <row r="325" spans="1:14" s="144" customFormat="1" ht="12.75" customHeight="1">
      <c r="A325" s="658" t="s">
        <v>171</v>
      </c>
      <c r="B325" s="659"/>
      <c r="C325" s="659"/>
      <c r="D325" s="659"/>
      <c r="E325" s="659"/>
      <c r="F325" s="659"/>
      <c r="G325" s="660"/>
      <c r="H325" s="99">
        <f>Truenat!O107</f>
        <v>5</v>
      </c>
      <c r="I325" s="99">
        <f>Truenat!S107</f>
        <v>0</v>
      </c>
      <c r="J325" s="126">
        <f>(I325/H325)</f>
        <v>0</v>
      </c>
      <c r="K325" s="127" t="str">
        <f>IF($H$18="Previous audit results, if any (select)","",IF($H$18="","",IF($H$18="N/A","",IF($H$18="Baseline audit",'Previous Audit Information'!G138,IF($H$18="Audit 1",'Previous Audit Information'!I138,IF($H$18="Audit 2",'Previous Audit Information'!K138,IF($H$18="Audit 3",'Previous Audit Information'!M138)))))))</f>
        <v/>
      </c>
      <c r="L325" s="128" t="str">
        <f>IF($H$18="Previous audit results, if any (select)","",IF($H$18="","",IF($H$18="N/A","",IF($H$18="Baseline audit",'Previous Audit Information'!H138,IF($H$18="Audit 1",'Previous Audit Information'!J138,IF($H$18="Audit 2",'Previous Audit Information'!L138,IF($H$18="Audit 3",'Previous Audit Information'!N138)))))))</f>
        <v/>
      </c>
      <c r="M325" s="661" t="str">
        <f t="shared" si="18"/>
        <v/>
      </c>
      <c r="N325" s="662"/>
    </row>
    <row r="326" spans="1:14" s="144" customFormat="1" ht="12.75" customHeight="1">
      <c r="A326" s="658" t="s">
        <v>172</v>
      </c>
      <c r="B326" s="659"/>
      <c r="C326" s="659"/>
      <c r="D326" s="659"/>
      <c r="E326" s="659"/>
      <c r="F326" s="659"/>
      <c r="G326" s="660"/>
      <c r="H326" s="99" t="s">
        <v>29</v>
      </c>
      <c r="I326" s="99" t="s">
        <v>29</v>
      </c>
      <c r="J326" s="128" t="s">
        <v>29</v>
      </c>
      <c r="K326" s="127" t="str">
        <f>IF($H$18="Previous audit results, if any (select)","",IF($H$18="","",IF($H$18="N/A","",IF($H$18="Baseline audit",'Previous Audit Information'!G139,IF($H$18="Audit 1",'Previous Audit Information'!I139,IF($H$18="Audit 2",'Previous Audit Information'!K139,IF($H$18="Audit 3",'Previous Audit Information'!M139)))))))</f>
        <v/>
      </c>
      <c r="L326" s="128" t="str">
        <f>IF($H$18="Previous audit results, if any (select)","",IF($H$18="","",IF($H$18="N/A","",IF($H$18="Baseline audit",'Previous Audit Information'!H139,IF($H$18="Audit 1",'Previous Audit Information'!J139,IF($H$18="Audit 2",'Previous Audit Information'!L139,IF($H$18="Audit 3",'Previous Audit Information'!N139)))))))</f>
        <v/>
      </c>
      <c r="M326" s="661"/>
      <c r="N326" s="662"/>
    </row>
    <row r="327" spans="1:14" s="144" customFormat="1" ht="12.75" customHeight="1">
      <c r="A327" s="396" t="s">
        <v>1567</v>
      </c>
      <c r="B327" s="397"/>
      <c r="C327" s="397"/>
      <c r="D327" s="397"/>
      <c r="E327" s="397"/>
      <c r="F327" s="397"/>
      <c r="G327" s="398"/>
      <c r="H327" s="130">
        <f>SUM(H315:H326)</f>
        <v>21</v>
      </c>
      <c r="I327" s="131">
        <f>SUM(I315:I326)</f>
        <v>0</v>
      </c>
      <c r="J327" s="132">
        <f>ROUND(I327/H327,2)</f>
        <v>0</v>
      </c>
      <c r="K327" s="131" t="str">
        <f>IF($H$18="Previous audit results, if any (select)"," ",IF($H$18=""," ",IF($H$18="N/A"," ",IF($H$18&lt;&gt;"",SUM(K315:K326)))))</f>
        <v xml:space="preserve"> </v>
      </c>
      <c r="L327" s="308" t="str">
        <f>IF($H$18="Previous audit results, if any (select)","",IF($H$18="","",IF($H$18="N/A","",IF($H$18&lt;&gt;"",AVERAGE(L315:L326)))))</f>
        <v/>
      </c>
      <c r="M327" s="663" t="str">
        <f>IF(L327&lt;&gt;"",J327-L327,IF(L327="",""))</f>
        <v/>
      </c>
      <c r="N327" s="664"/>
    </row>
    <row r="328" spans="1:14" s="144" customFormat="1" ht="12.75" customHeight="1">
      <c r="A328" s="144" t="s">
        <v>174</v>
      </c>
      <c r="B328" s="145" t="s">
        <v>124</v>
      </c>
      <c r="C328" s="145"/>
      <c r="D328" s="145"/>
      <c r="E328" s="145"/>
      <c r="F328" s="107" t="s">
        <v>175</v>
      </c>
    </row>
    <row r="329" spans="1:14" s="144" customFormat="1" ht="12.75" customHeight="1">
      <c r="A329" s="144" t="s">
        <v>117</v>
      </c>
      <c r="B329" s="684" t="s">
        <v>125</v>
      </c>
      <c r="C329" s="684"/>
      <c r="D329" s="684"/>
      <c r="E329" s="684"/>
      <c r="F329" s="107" t="s">
        <v>176</v>
      </c>
    </row>
    <row r="330" spans="1:14" s="144" customFormat="1" ht="12.75" customHeight="1">
      <c r="A330" s="144" t="s">
        <v>118</v>
      </c>
      <c r="B330" s="684" t="s">
        <v>126</v>
      </c>
      <c r="C330" s="684"/>
      <c r="D330" s="684"/>
      <c r="E330" s="684"/>
      <c r="F330" s="107" t="s">
        <v>177</v>
      </c>
    </row>
    <row r="331" spans="1:14" s="144" customFormat="1" ht="12.75" customHeight="1">
      <c r="A331" s="144" t="s">
        <v>119</v>
      </c>
      <c r="B331" s="684" t="s">
        <v>127</v>
      </c>
      <c r="C331" s="684"/>
      <c r="D331" s="684"/>
      <c r="E331" s="684"/>
      <c r="F331" s="107" t="s">
        <v>178</v>
      </c>
    </row>
    <row r="332" spans="1:14" s="144" customFormat="1" ht="12.75" customHeight="1">
      <c r="B332" s="684" t="s">
        <v>179</v>
      </c>
      <c r="C332" s="684"/>
      <c r="D332" s="684"/>
      <c r="E332" s="684"/>
      <c r="F332" s="107" t="s">
        <v>180</v>
      </c>
    </row>
    <row r="333" spans="1:14" s="144" customFormat="1" ht="12.75" customHeight="1">
      <c r="B333" s="684" t="s">
        <v>129</v>
      </c>
      <c r="C333" s="684"/>
      <c r="D333" s="684"/>
      <c r="E333" s="684"/>
      <c r="F333" s="107" t="s">
        <v>181</v>
      </c>
    </row>
    <row r="334" spans="1:14" s="144" customFormat="1" ht="12.75" customHeight="1">
      <c r="B334" s="684" t="s">
        <v>182</v>
      </c>
      <c r="C334" s="684"/>
      <c r="D334" s="684"/>
      <c r="E334" s="684"/>
      <c r="F334" s="107" t="s">
        <v>183</v>
      </c>
    </row>
    <row r="335" spans="1:14" s="144" customFormat="1" ht="12.75" customHeight="1">
      <c r="B335" s="684" t="s">
        <v>131</v>
      </c>
      <c r="C335" s="684"/>
      <c r="D335" s="684"/>
      <c r="E335" s="684"/>
      <c r="F335" s="107" t="s">
        <v>184</v>
      </c>
    </row>
    <row r="336" spans="1:14" s="144" customFormat="1" ht="12.75" customHeight="1">
      <c r="B336" s="684" t="s">
        <v>132</v>
      </c>
      <c r="C336" s="684"/>
      <c r="D336" s="684"/>
      <c r="E336" s="684"/>
      <c r="F336" s="107" t="s">
        <v>185</v>
      </c>
    </row>
    <row r="337" spans="2:6" s="144" customFormat="1" ht="12.75" customHeight="1">
      <c r="B337" s="684" t="s">
        <v>133</v>
      </c>
      <c r="C337" s="684"/>
      <c r="D337" s="684"/>
      <c r="E337" s="684"/>
      <c r="F337" s="107" t="s">
        <v>186</v>
      </c>
    </row>
    <row r="338" spans="2:6" s="144" customFormat="1" ht="12.75" customHeight="1">
      <c r="B338" s="684" t="s">
        <v>134</v>
      </c>
      <c r="C338" s="684"/>
      <c r="D338" s="684"/>
      <c r="E338" s="684"/>
      <c r="F338" s="107" t="s">
        <v>187</v>
      </c>
    </row>
    <row r="339" spans="2:6" s="144" customFormat="1" ht="12.75" customHeight="1">
      <c r="F339" s="107"/>
    </row>
    <row r="340" spans="2:6" s="144" customFormat="1" ht="12.75" customHeight="1">
      <c r="F340" s="107"/>
    </row>
    <row r="341" spans="2:6" s="144" customFormat="1" ht="12.75" customHeight="1">
      <c r="F341" s="107"/>
    </row>
    <row r="342" spans="2:6" s="144" customFormat="1" ht="12.75" customHeight="1">
      <c r="F342" s="107"/>
    </row>
    <row r="343" spans="2:6" s="144" customFormat="1" ht="12.75" customHeight="1">
      <c r="F343" s="107"/>
    </row>
    <row r="344" spans="2:6" s="144" customFormat="1" ht="12.75" customHeight="1">
      <c r="F344" s="107"/>
    </row>
    <row r="345" spans="2:6" s="144" customFormat="1" ht="12.75" hidden="1" customHeight="1">
      <c r="F345" s="107"/>
    </row>
    <row r="346" spans="2:6" s="144" customFormat="1" ht="12.75" hidden="1" customHeight="1"/>
    <row r="347" spans="2:6" s="144" customFormat="1" ht="12.75" hidden="1" customHeight="1"/>
    <row r="348" spans="2:6" s="144" customFormat="1" ht="12.75" hidden="1" customHeight="1"/>
    <row r="349" spans="2:6" s="144" customFormat="1" ht="21" hidden="1" customHeight="1"/>
    <row r="350" spans="2:6" s="144" customFormat="1" ht="12.75" hidden="1" customHeight="1"/>
    <row r="351" spans="2:6" s="144" customFormat="1" ht="12.75" hidden="1" customHeight="1"/>
    <row r="352" spans="2:6" s="144" customFormat="1" ht="12.75" hidden="1" customHeight="1"/>
    <row r="353" spans="1:14" s="144" customFormat="1" ht="12.75" hidden="1" customHeight="1"/>
    <row r="354" spans="1:14" s="144" customFormat="1" ht="12.75" hidden="1" customHeight="1"/>
    <row r="355" spans="1:14" s="144" customFormat="1" ht="12.75" hidden="1" customHeight="1"/>
    <row r="356" spans="1:14" s="144" customFormat="1" ht="12.75" hidden="1" customHeight="1"/>
    <row r="357" spans="1:14" s="144" customFormat="1" ht="12.75" hidden="1" customHeight="1"/>
    <row r="358" spans="1:14" s="144" customFormat="1" ht="12.75" hidden="1" customHeight="1"/>
    <row r="359" spans="1:14" s="144" customFormat="1" ht="12.75" hidden="1" customHeight="1"/>
    <row r="360" spans="1:14" s="144" customFormat="1" ht="12.75" hidden="1" customHeight="1"/>
    <row r="361" spans="1:14" s="144" customFormat="1" ht="12.75" hidden="1" customHeight="1"/>
    <row r="362" spans="1:14" s="144" customFormat="1" ht="12.75" hidden="1" customHeight="1"/>
    <row r="363" spans="1:14" s="144" customFormat="1" ht="12.75" hidden="1" customHeight="1">
      <c r="B363" s="146"/>
      <c r="C363" s="146"/>
      <c r="D363" s="146"/>
      <c r="E363" s="146"/>
      <c r="F363" s="146"/>
      <c r="G363" s="146"/>
      <c r="H363" s="107"/>
      <c r="I363" s="107"/>
      <c r="J363" s="147"/>
      <c r="K363" s="148"/>
      <c r="L363" s="147"/>
      <c r="M363" s="149"/>
      <c r="N363" s="149"/>
    </row>
    <row r="364" spans="1:14" s="144" customFormat="1" ht="12.75" hidden="1" customHeight="1">
      <c r="A364" s="144" t="s">
        <v>29</v>
      </c>
      <c r="B364" s="684" t="s">
        <v>123</v>
      </c>
      <c r="C364" s="684"/>
      <c r="D364" s="684"/>
      <c r="E364" s="684"/>
      <c r="F364" s="107" t="s">
        <v>173</v>
      </c>
    </row>
    <row r="365" spans="1:14" s="144" customFormat="1" ht="12.75" hidden="1" customHeight="1">
      <c r="A365" s="144" t="s">
        <v>174</v>
      </c>
      <c r="B365" s="684" t="s">
        <v>124</v>
      </c>
      <c r="C365" s="684"/>
      <c r="D365" s="684"/>
      <c r="E365" s="684"/>
      <c r="F365" s="107" t="s">
        <v>175</v>
      </c>
    </row>
    <row r="366" spans="1:14" s="144" customFormat="1" ht="12.75" hidden="1" customHeight="1">
      <c r="A366" s="144" t="s">
        <v>117</v>
      </c>
      <c r="B366" s="684" t="s">
        <v>125</v>
      </c>
      <c r="C366" s="684"/>
      <c r="D366" s="684"/>
      <c r="E366" s="684"/>
      <c r="F366" s="107" t="s">
        <v>176</v>
      </c>
    </row>
    <row r="367" spans="1:14" s="144" customFormat="1" ht="12.75" hidden="1" customHeight="1">
      <c r="A367" s="144" t="s">
        <v>118</v>
      </c>
      <c r="B367" s="684" t="s">
        <v>126</v>
      </c>
      <c r="C367" s="684"/>
      <c r="D367" s="684"/>
      <c r="E367" s="684"/>
      <c r="F367" s="107" t="s">
        <v>177</v>
      </c>
    </row>
    <row r="368" spans="1:14" s="144" customFormat="1" ht="12.75" hidden="1" customHeight="1">
      <c r="A368" s="144" t="s">
        <v>119</v>
      </c>
      <c r="B368" s="684" t="s">
        <v>127</v>
      </c>
      <c r="C368" s="684"/>
      <c r="D368" s="684"/>
      <c r="E368" s="684"/>
      <c r="F368" s="107" t="s">
        <v>178</v>
      </c>
    </row>
    <row r="369" spans="2:16" s="144" customFormat="1" ht="12.75" hidden="1" customHeight="1">
      <c r="B369" s="684" t="s">
        <v>179</v>
      </c>
      <c r="C369" s="684"/>
      <c r="D369" s="684"/>
      <c r="E369" s="684"/>
      <c r="F369" s="107" t="s">
        <v>180</v>
      </c>
    </row>
    <row r="370" spans="2:16" s="144" customFormat="1" ht="12.75" hidden="1" customHeight="1">
      <c r="B370" s="684" t="s">
        <v>129</v>
      </c>
      <c r="C370" s="684"/>
      <c r="D370" s="684"/>
      <c r="E370" s="684"/>
      <c r="F370" s="107" t="s">
        <v>181</v>
      </c>
    </row>
    <row r="371" spans="2:16" s="144" customFormat="1" ht="12.75" hidden="1" customHeight="1">
      <c r="B371" s="684" t="s">
        <v>182</v>
      </c>
      <c r="C371" s="684"/>
      <c r="D371" s="684"/>
      <c r="E371" s="684"/>
      <c r="F371" s="107" t="s">
        <v>183</v>
      </c>
    </row>
    <row r="372" spans="2:16" s="144" customFormat="1" ht="12.75" hidden="1" customHeight="1">
      <c r="B372" s="684" t="s">
        <v>131</v>
      </c>
      <c r="C372" s="684"/>
      <c r="D372" s="684"/>
      <c r="E372" s="684"/>
      <c r="F372" s="107" t="s">
        <v>184</v>
      </c>
    </row>
    <row r="373" spans="2:16" s="144" customFormat="1" ht="12.75" hidden="1" customHeight="1">
      <c r="B373" s="684" t="s">
        <v>132</v>
      </c>
      <c r="C373" s="684"/>
      <c r="D373" s="684"/>
      <c r="E373" s="684"/>
      <c r="F373" s="107" t="s">
        <v>185</v>
      </c>
    </row>
    <row r="374" spans="2:16" s="144" customFormat="1" ht="12.75" hidden="1" customHeight="1">
      <c r="B374" s="684" t="s">
        <v>133</v>
      </c>
      <c r="C374" s="684"/>
      <c r="D374" s="684"/>
      <c r="E374" s="684"/>
      <c r="F374" s="107" t="s">
        <v>186</v>
      </c>
    </row>
    <row r="375" spans="2:16" s="144" customFormat="1" ht="12.75" hidden="1" customHeight="1">
      <c r="B375" s="684" t="s">
        <v>134</v>
      </c>
      <c r="C375" s="684"/>
      <c r="D375" s="684"/>
      <c r="E375" s="684"/>
      <c r="F375" s="107" t="s">
        <v>187</v>
      </c>
    </row>
    <row r="376" spans="2:16" s="144" customFormat="1" ht="12.75" hidden="1" customHeight="1">
      <c r="F376" s="107"/>
    </row>
    <row r="377" spans="2:16" s="144" customFormat="1" ht="12.75" customHeight="1">
      <c r="F377" s="107"/>
    </row>
    <row r="378" spans="2:16" s="144" customFormat="1" ht="12.75" customHeight="1">
      <c r="F378" s="107"/>
    </row>
    <row r="379" spans="2:16" s="144" customFormat="1" ht="12.75" customHeight="1">
      <c r="F379" s="107"/>
    </row>
    <row r="380" spans="2:16" s="144" customFormat="1" ht="12.75" customHeight="1">
      <c r="F380" s="107"/>
    </row>
    <row r="381" spans="2:16" s="144" customFormat="1" ht="12.75" customHeight="1">
      <c r="F381" s="107"/>
    </row>
    <row r="382" spans="2:16" s="144" customFormat="1" ht="12.75" customHeight="1">
      <c r="F382" s="107"/>
    </row>
    <row r="383" spans="2:16" s="144" customFormat="1" ht="12.75" customHeight="1">
      <c r="F383" s="107"/>
      <c r="P383" s="150"/>
    </row>
    <row r="384" spans="2:16" s="144" customFormat="1" ht="12.75" customHeight="1">
      <c r="F384" s="107"/>
      <c r="P384" s="150"/>
    </row>
    <row r="385" spans="6:16" s="144" customFormat="1" ht="12.75" customHeight="1">
      <c r="F385" s="107"/>
      <c r="P385" s="150"/>
    </row>
    <row r="386" spans="6:16" s="144" customFormat="1" ht="12.75" customHeight="1">
      <c r="F386" s="107"/>
      <c r="P386" s="150"/>
    </row>
    <row r="387" spans="6:16" s="144" customFormat="1" ht="12.75" customHeight="1">
      <c r="F387" s="107"/>
      <c r="P387" s="150"/>
    </row>
    <row r="388" spans="6:16" s="144" customFormat="1" ht="12.75" customHeight="1">
      <c r="F388" s="107"/>
      <c r="P388" s="150"/>
    </row>
    <row r="389" spans="6:16" s="144" customFormat="1" ht="12.75" customHeight="1">
      <c r="F389" s="107"/>
      <c r="P389" s="150"/>
    </row>
    <row r="390" spans="6:16" s="144" customFormat="1" ht="12.75" customHeight="1">
      <c r="F390" s="107"/>
      <c r="P390" s="150"/>
    </row>
    <row r="391" spans="6:16" s="144" customFormat="1" ht="12.75" customHeight="1">
      <c r="F391" s="107"/>
      <c r="P391" s="150"/>
    </row>
    <row r="392" spans="6:16" s="144" customFormat="1" ht="12.75" customHeight="1">
      <c r="F392" s="107"/>
      <c r="P392" s="150"/>
    </row>
    <row r="393" spans="6:16" s="144" customFormat="1" ht="12.75" customHeight="1">
      <c r="F393" s="107"/>
      <c r="P393" s="150"/>
    </row>
    <row r="394" spans="6:16" s="144" customFormat="1" ht="12.75" customHeight="1">
      <c r="F394" s="107"/>
      <c r="P394" s="150"/>
    </row>
    <row r="395" spans="6:16" s="144" customFormat="1" ht="12.75" customHeight="1">
      <c r="F395" s="107"/>
      <c r="P395" s="150"/>
    </row>
    <row r="396" spans="6:16" ht="12.75" customHeight="1"/>
    <row r="397" spans="6:16" ht="12.75" customHeight="1"/>
    <row r="398" spans="6:16" ht="12.75" customHeight="1"/>
    <row r="399" spans="6:16" ht="12.75" customHeight="1"/>
    <row r="400" spans="6:16"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sheetData>
  <sheetProtection algorithmName="SHA-512" hashValue="iZ0zm2eLVE9KbLoRIuH/kwGodgYUEymzNFpFVFRBP9RGrDq5VRM+6RCCJJJsGCoEYGTYdp7NzS/VIDo33Ioesg==" saltValue="rV+LtSMdkYtKIb3O9as7AA==" spinCount="100000" sheet="1" objects="1" scenarios="1"/>
  <mergeCells count="485">
    <mergeCell ref="A1:Q1"/>
    <mergeCell ref="A43:G43"/>
    <mergeCell ref="M43:N43"/>
    <mergeCell ref="M41:N41"/>
    <mergeCell ref="M42:N42"/>
    <mergeCell ref="M37:N37"/>
    <mergeCell ref="M38:N38"/>
    <mergeCell ref="M39:N39"/>
    <mergeCell ref="I34:J34"/>
    <mergeCell ref="K34:L34"/>
    <mergeCell ref="M35:N35"/>
    <mergeCell ref="M36:N36"/>
    <mergeCell ref="D19:E19"/>
    <mergeCell ref="F19:G19"/>
    <mergeCell ref="A29:C29"/>
    <mergeCell ref="D29:E29"/>
    <mergeCell ref="D18:G18"/>
    <mergeCell ref="H18:K18"/>
    <mergeCell ref="H19:I19"/>
    <mergeCell ref="J19:K19"/>
    <mergeCell ref="A18:C19"/>
    <mergeCell ref="D20:E20"/>
    <mergeCell ref="H20:I20"/>
    <mergeCell ref="H21:I21"/>
    <mergeCell ref="A44:G44"/>
    <mergeCell ref="A45:G45"/>
    <mergeCell ref="A46:G46"/>
    <mergeCell ref="A32:G34"/>
    <mergeCell ref="H32:H34"/>
    <mergeCell ref="M32:N34"/>
    <mergeCell ref="A17:K17"/>
    <mergeCell ref="A35:G35"/>
    <mergeCell ref="I32:J32"/>
    <mergeCell ref="K32:L32"/>
    <mergeCell ref="H24:I24"/>
    <mergeCell ref="H25:I25"/>
    <mergeCell ref="H26:I26"/>
    <mergeCell ref="H27:I27"/>
    <mergeCell ref="H28:I28"/>
    <mergeCell ref="H29:I29"/>
    <mergeCell ref="A42:G42"/>
    <mergeCell ref="A31:N31"/>
    <mergeCell ref="A36:G36"/>
    <mergeCell ref="A37:G37"/>
    <mergeCell ref="A38:G38"/>
    <mergeCell ref="A39:G39"/>
    <mergeCell ref="A40:G40"/>
    <mergeCell ref="A41:G41"/>
    <mergeCell ref="H22:I22"/>
    <mergeCell ref="H23:I23"/>
    <mergeCell ref="A30:E30"/>
    <mergeCell ref="A20:C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G15:Q15"/>
    <mergeCell ref="A5:F5"/>
    <mergeCell ref="G5:Q5"/>
    <mergeCell ref="A4:Q4"/>
    <mergeCell ref="A6:F6"/>
    <mergeCell ref="A7:F7"/>
    <mergeCell ref="A8:F8"/>
    <mergeCell ref="A9:F9"/>
    <mergeCell ref="A10:F10"/>
    <mergeCell ref="A11:F11"/>
    <mergeCell ref="G6:Q6"/>
    <mergeCell ref="G7:Q7"/>
    <mergeCell ref="G9:Q9"/>
    <mergeCell ref="G8:Q8"/>
    <mergeCell ref="G11:Q11"/>
    <mergeCell ref="A2:Q2"/>
    <mergeCell ref="B333:E333"/>
    <mergeCell ref="B334:E334"/>
    <mergeCell ref="B335:E335"/>
    <mergeCell ref="B336:E336"/>
    <mergeCell ref="B153:E153"/>
    <mergeCell ref="B329:E329"/>
    <mergeCell ref="B330:E330"/>
    <mergeCell ref="B374:E374"/>
    <mergeCell ref="A187:G187"/>
    <mergeCell ref="B331:E331"/>
    <mergeCell ref="B332:E332"/>
    <mergeCell ref="B154:E154"/>
    <mergeCell ref="M185:N185"/>
    <mergeCell ref="K174:L174"/>
    <mergeCell ref="M175:N175"/>
    <mergeCell ref="M176:N176"/>
    <mergeCell ref="A171:N171"/>
    <mergeCell ref="A172:G174"/>
    <mergeCell ref="H172:H174"/>
    <mergeCell ref="I172:J172"/>
    <mergeCell ref="K172:L172"/>
    <mergeCell ref="M172:N174"/>
    <mergeCell ref="I174:J174"/>
    <mergeCell ref="M181:N181"/>
    <mergeCell ref="M182:N182"/>
    <mergeCell ref="M177:N177"/>
    <mergeCell ref="M178:N178"/>
    <mergeCell ref="M179:N179"/>
    <mergeCell ref="A182:G182"/>
    <mergeCell ref="A183:G183"/>
    <mergeCell ref="A184:G184"/>
    <mergeCell ref="B375:E375"/>
    <mergeCell ref="B366:E366"/>
    <mergeCell ref="B367:E367"/>
    <mergeCell ref="B368:E368"/>
    <mergeCell ref="B369:E369"/>
    <mergeCell ref="B370:E370"/>
    <mergeCell ref="B371:E371"/>
    <mergeCell ref="B337:E337"/>
    <mergeCell ref="B372:E372"/>
    <mergeCell ref="B373:E373"/>
    <mergeCell ref="B364:E364"/>
    <mergeCell ref="B365:E365"/>
    <mergeCell ref="M186:N186"/>
    <mergeCell ref="M187:N187"/>
    <mergeCell ref="M183:N183"/>
    <mergeCell ref="M184:N184"/>
    <mergeCell ref="M46:N46"/>
    <mergeCell ref="A47:G47"/>
    <mergeCell ref="M47:N47"/>
    <mergeCell ref="B54:E54"/>
    <mergeCell ref="B55:E55"/>
    <mergeCell ref="B56:E56"/>
    <mergeCell ref="B57:E57"/>
    <mergeCell ref="B58:E58"/>
    <mergeCell ref="B59:E59"/>
    <mergeCell ref="B48:E48"/>
    <mergeCell ref="B49:E49"/>
    <mergeCell ref="B50:E50"/>
    <mergeCell ref="B51:E51"/>
    <mergeCell ref="B52:E52"/>
    <mergeCell ref="B53:E53"/>
    <mergeCell ref="K67:L67"/>
    <mergeCell ref="M67:N69"/>
    <mergeCell ref="I69:J69"/>
    <mergeCell ref="K69:L69"/>
    <mergeCell ref="M180:N180"/>
    <mergeCell ref="G10:Q10"/>
    <mergeCell ref="A13:Q13"/>
    <mergeCell ref="A14:F14"/>
    <mergeCell ref="A15:F15"/>
    <mergeCell ref="G14:Q14"/>
    <mergeCell ref="A136:N136"/>
    <mergeCell ref="A66:N66"/>
    <mergeCell ref="A67:G69"/>
    <mergeCell ref="H67:H69"/>
    <mergeCell ref="I67:J67"/>
    <mergeCell ref="M44:N44"/>
    <mergeCell ref="M45:N45"/>
    <mergeCell ref="M40:N40"/>
    <mergeCell ref="M70:N70"/>
    <mergeCell ref="A71:G71"/>
    <mergeCell ref="M71:N71"/>
    <mergeCell ref="A72:G72"/>
    <mergeCell ref="M72:N72"/>
    <mergeCell ref="A73:G73"/>
    <mergeCell ref="B338:E338"/>
    <mergeCell ref="M145:N145"/>
    <mergeCell ref="M150:N150"/>
    <mergeCell ref="M149:N149"/>
    <mergeCell ref="M148:N148"/>
    <mergeCell ref="M137:N139"/>
    <mergeCell ref="K137:L137"/>
    <mergeCell ref="I137:J137"/>
    <mergeCell ref="H137:H139"/>
    <mergeCell ref="A137:G139"/>
    <mergeCell ref="A185:G185"/>
    <mergeCell ref="K139:L139"/>
    <mergeCell ref="I139:J139"/>
    <mergeCell ref="M152:N152"/>
    <mergeCell ref="M151:N151"/>
    <mergeCell ref="M141:N141"/>
    <mergeCell ref="M140:N140"/>
    <mergeCell ref="M144:N144"/>
    <mergeCell ref="M143:N143"/>
    <mergeCell ref="A140:G140"/>
    <mergeCell ref="A141:G141"/>
    <mergeCell ref="A142:G142"/>
    <mergeCell ref="A143:G143"/>
    <mergeCell ref="A144:G144"/>
    <mergeCell ref="M73:N73"/>
    <mergeCell ref="A74:G74"/>
    <mergeCell ref="M74:N74"/>
    <mergeCell ref="A70:G70"/>
    <mergeCell ref="A75:G75"/>
    <mergeCell ref="M75:N75"/>
    <mergeCell ref="A76:G76"/>
    <mergeCell ref="M76:N76"/>
    <mergeCell ref="A77:G77"/>
    <mergeCell ref="M77:N77"/>
    <mergeCell ref="A78:G78"/>
    <mergeCell ref="M78:N78"/>
    <mergeCell ref="A79:G79"/>
    <mergeCell ref="M79:N79"/>
    <mergeCell ref="A80:G80"/>
    <mergeCell ref="M80:N80"/>
    <mergeCell ref="A81:G81"/>
    <mergeCell ref="M81:N81"/>
    <mergeCell ref="A82:G82"/>
    <mergeCell ref="M82:N82"/>
    <mergeCell ref="B83:E83"/>
    <mergeCell ref="B84:E84"/>
    <mergeCell ref="B85:E85"/>
    <mergeCell ref="B86:E86"/>
    <mergeCell ref="B87:E87"/>
    <mergeCell ref="B88:E88"/>
    <mergeCell ref="B89:E89"/>
    <mergeCell ref="B90:E90"/>
    <mergeCell ref="B91:E91"/>
    <mergeCell ref="B92:E92"/>
    <mergeCell ref="B93:E93"/>
    <mergeCell ref="B94:E94"/>
    <mergeCell ref="A101:N101"/>
    <mergeCell ref="A102:G104"/>
    <mergeCell ref="H102:H104"/>
    <mergeCell ref="I102:J102"/>
    <mergeCell ref="K102:L102"/>
    <mergeCell ref="M102:N104"/>
    <mergeCell ref="I104:J104"/>
    <mergeCell ref="K104:L104"/>
    <mergeCell ref="A105:G105"/>
    <mergeCell ref="M105:N105"/>
    <mergeCell ref="A106:G106"/>
    <mergeCell ref="M106:N106"/>
    <mergeCell ref="A107:G107"/>
    <mergeCell ref="M107:N107"/>
    <mergeCell ref="A108:G108"/>
    <mergeCell ref="M108:N108"/>
    <mergeCell ref="A109:G109"/>
    <mergeCell ref="M109:N109"/>
    <mergeCell ref="A110:G110"/>
    <mergeCell ref="M110:N110"/>
    <mergeCell ref="A111:G111"/>
    <mergeCell ref="M111:N111"/>
    <mergeCell ref="A112:G112"/>
    <mergeCell ref="M112:N112"/>
    <mergeCell ref="A113:G113"/>
    <mergeCell ref="M113:N113"/>
    <mergeCell ref="A114:G114"/>
    <mergeCell ref="M114:N114"/>
    <mergeCell ref="A115:G115"/>
    <mergeCell ref="M115:N115"/>
    <mergeCell ref="A116:G116"/>
    <mergeCell ref="M116:N116"/>
    <mergeCell ref="A117:G117"/>
    <mergeCell ref="M117:N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A145:G145"/>
    <mergeCell ref="A146:G146"/>
    <mergeCell ref="A147:G147"/>
    <mergeCell ref="A148:G148"/>
    <mergeCell ref="A149:G149"/>
    <mergeCell ref="A150:G150"/>
    <mergeCell ref="M146:N146"/>
    <mergeCell ref="M147:N147"/>
    <mergeCell ref="M142:N142"/>
    <mergeCell ref="A151:G151"/>
    <mergeCell ref="B155:E155"/>
    <mergeCell ref="B156:E156"/>
    <mergeCell ref="B157:E157"/>
    <mergeCell ref="B158:E158"/>
    <mergeCell ref="B159:E159"/>
    <mergeCell ref="B160:E160"/>
    <mergeCell ref="B161:E161"/>
    <mergeCell ref="A152:G152"/>
    <mergeCell ref="B162:E162"/>
    <mergeCell ref="B163:E163"/>
    <mergeCell ref="B164:E164"/>
    <mergeCell ref="A175:G175"/>
    <mergeCell ref="A176:G176"/>
    <mergeCell ref="A177:G177"/>
    <mergeCell ref="A178:G178"/>
    <mergeCell ref="A179:G179"/>
    <mergeCell ref="A180:G180"/>
    <mergeCell ref="A181:G181"/>
    <mergeCell ref="A186:G186"/>
    <mergeCell ref="B188:E188"/>
    <mergeCell ref="B189:E189"/>
    <mergeCell ref="B190:E190"/>
    <mergeCell ref="B191:E191"/>
    <mergeCell ref="B192:E192"/>
    <mergeCell ref="B193:E193"/>
    <mergeCell ref="B194:E194"/>
    <mergeCell ref="B195:E195"/>
    <mergeCell ref="B196:E196"/>
    <mergeCell ref="B197:E197"/>
    <mergeCell ref="B198:E198"/>
    <mergeCell ref="B199:E199"/>
    <mergeCell ref="A206:N206"/>
    <mergeCell ref="A207:G209"/>
    <mergeCell ref="H207:H209"/>
    <mergeCell ref="I207:J207"/>
    <mergeCell ref="K207:L207"/>
    <mergeCell ref="M207:N209"/>
    <mergeCell ref="I209:J209"/>
    <mergeCell ref="K209:L209"/>
    <mergeCell ref="A210:G210"/>
    <mergeCell ref="M210:N210"/>
    <mergeCell ref="A211:G211"/>
    <mergeCell ref="M211:N211"/>
    <mergeCell ref="A212:G212"/>
    <mergeCell ref="M212:N212"/>
    <mergeCell ref="A213:G213"/>
    <mergeCell ref="M213:N213"/>
    <mergeCell ref="A214:G214"/>
    <mergeCell ref="M214:N214"/>
    <mergeCell ref="A215:G215"/>
    <mergeCell ref="M215:N215"/>
    <mergeCell ref="A216:G216"/>
    <mergeCell ref="M216:N216"/>
    <mergeCell ref="A217:G217"/>
    <mergeCell ref="M217:N217"/>
    <mergeCell ref="A218:G218"/>
    <mergeCell ref="M218:N218"/>
    <mergeCell ref="A219:G219"/>
    <mergeCell ref="M219:N219"/>
    <mergeCell ref="A220:G220"/>
    <mergeCell ref="M220:N220"/>
    <mergeCell ref="A221:G221"/>
    <mergeCell ref="M221:N221"/>
    <mergeCell ref="A222:G222"/>
    <mergeCell ref="M222:N222"/>
    <mergeCell ref="B223:E223"/>
    <mergeCell ref="B224:E224"/>
    <mergeCell ref="B225:E225"/>
    <mergeCell ref="B226:E226"/>
    <mergeCell ref="B227:E227"/>
    <mergeCell ref="B228:E228"/>
    <mergeCell ref="B229:E229"/>
    <mergeCell ref="B230:E230"/>
    <mergeCell ref="B231:E231"/>
    <mergeCell ref="B232:E232"/>
    <mergeCell ref="B233:E233"/>
    <mergeCell ref="B234:E234"/>
    <mergeCell ref="A241:N241"/>
    <mergeCell ref="A242:G244"/>
    <mergeCell ref="H242:H244"/>
    <mergeCell ref="I242:J242"/>
    <mergeCell ref="K242:L242"/>
    <mergeCell ref="M242:N244"/>
    <mergeCell ref="I244:J244"/>
    <mergeCell ref="K244:L244"/>
    <mergeCell ref="A245:G245"/>
    <mergeCell ref="M245:N245"/>
    <mergeCell ref="A246:G246"/>
    <mergeCell ref="M246:N246"/>
    <mergeCell ref="A247:G247"/>
    <mergeCell ref="M247:N247"/>
    <mergeCell ref="A248:G248"/>
    <mergeCell ref="M248:N248"/>
    <mergeCell ref="A249:G249"/>
    <mergeCell ref="M249:N249"/>
    <mergeCell ref="A250:G250"/>
    <mergeCell ref="M250:N250"/>
    <mergeCell ref="A251:G251"/>
    <mergeCell ref="M251:N251"/>
    <mergeCell ref="A252:G252"/>
    <mergeCell ref="M252:N252"/>
    <mergeCell ref="A253:G253"/>
    <mergeCell ref="M253:N253"/>
    <mergeCell ref="A254:G254"/>
    <mergeCell ref="M254:N254"/>
    <mergeCell ref="A255:G255"/>
    <mergeCell ref="M255:N255"/>
    <mergeCell ref="A256:G256"/>
    <mergeCell ref="M256:N256"/>
    <mergeCell ref="A257:G257"/>
    <mergeCell ref="M257:N257"/>
    <mergeCell ref="B258:E258"/>
    <mergeCell ref="B259:E259"/>
    <mergeCell ref="B260:E260"/>
    <mergeCell ref="B261:E261"/>
    <mergeCell ref="B262:E262"/>
    <mergeCell ref="B263:E263"/>
    <mergeCell ref="B264:E264"/>
    <mergeCell ref="B265:E265"/>
    <mergeCell ref="B266:E266"/>
    <mergeCell ref="B267:E267"/>
    <mergeCell ref="B268:E268"/>
    <mergeCell ref="B269:E269"/>
    <mergeCell ref="A276:N276"/>
    <mergeCell ref="A277:G279"/>
    <mergeCell ref="H277:H279"/>
    <mergeCell ref="I277:J277"/>
    <mergeCell ref="K277:L277"/>
    <mergeCell ref="M277:N279"/>
    <mergeCell ref="I279:J279"/>
    <mergeCell ref="K279:L279"/>
    <mergeCell ref="A280:G280"/>
    <mergeCell ref="M280:N280"/>
    <mergeCell ref="A281:G281"/>
    <mergeCell ref="M281:N281"/>
    <mergeCell ref="A282:G282"/>
    <mergeCell ref="M282:N282"/>
    <mergeCell ref="A283:G283"/>
    <mergeCell ref="M283:N283"/>
    <mergeCell ref="A284:G284"/>
    <mergeCell ref="M284:N284"/>
    <mergeCell ref="A285:G285"/>
    <mergeCell ref="M285:N285"/>
    <mergeCell ref="A286:G286"/>
    <mergeCell ref="M286:N286"/>
    <mergeCell ref="A287:G287"/>
    <mergeCell ref="M287:N287"/>
    <mergeCell ref="A288:G288"/>
    <mergeCell ref="M288:N288"/>
    <mergeCell ref="A289:G289"/>
    <mergeCell ref="M289:N289"/>
    <mergeCell ref="A290:G290"/>
    <mergeCell ref="M290:N290"/>
    <mergeCell ref="A291:G291"/>
    <mergeCell ref="M291:N291"/>
    <mergeCell ref="A292:G292"/>
    <mergeCell ref="M292:N292"/>
    <mergeCell ref="B293:E293"/>
    <mergeCell ref="B294:E294"/>
    <mergeCell ref="B295:E295"/>
    <mergeCell ref="B296:E296"/>
    <mergeCell ref="B297:E297"/>
    <mergeCell ref="B298:E298"/>
    <mergeCell ref="B299:E299"/>
    <mergeCell ref="B300:E300"/>
    <mergeCell ref="B301:E301"/>
    <mergeCell ref="B302:E302"/>
    <mergeCell ref="B303:E303"/>
    <mergeCell ref="B304:E304"/>
    <mergeCell ref="A311:N311"/>
    <mergeCell ref="A312:G314"/>
    <mergeCell ref="H312:H314"/>
    <mergeCell ref="I312:J312"/>
    <mergeCell ref="K312:L312"/>
    <mergeCell ref="M312:N314"/>
    <mergeCell ref="I314:J314"/>
    <mergeCell ref="K314:L314"/>
    <mergeCell ref="A315:G315"/>
    <mergeCell ref="M315:N315"/>
    <mergeCell ref="A316:G316"/>
    <mergeCell ref="M316:N316"/>
    <mergeCell ref="A317:G317"/>
    <mergeCell ref="M317:N317"/>
    <mergeCell ref="A318:G318"/>
    <mergeCell ref="M318:N318"/>
    <mergeCell ref="A319:G319"/>
    <mergeCell ref="M319:N319"/>
    <mergeCell ref="A325:G325"/>
    <mergeCell ref="M325:N325"/>
    <mergeCell ref="A326:G326"/>
    <mergeCell ref="M326:N326"/>
    <mergeCell ref="A327:G327"/>
    <mergeCell ref="M327:N327"/>
    <mergeCell ref="A320:G320"/>
    <mergeCell ref="M320:N320"/>
    <mergeCell ref="A321:G321"/>
    <mergeCell ref="M321:N321"/>
    <mergeCell ref="A322:G322"/>
    <mergeCell ref="M322:N322"/>
    <mergeCell ref="A323:G323"/>
    <mergeCell ref="M323:N323"/>
    <mergeCell ref="A324:G324"/>
    <mergeCell ref="M324:N324"/>
  </mergeCells>
  <conditionalFormatting sqref="H35">
    <cfRule type="expression" dxfId="147" priority="407" stopIfTrue="1">
      <formula>"IF($E3&lt;25)"</formula>
    </cfRule>
  </conditionalFormatting>
  <conditionalFormatting sqref="J35:J46">
    <cfRule type="iconSet" priority="408">
      <iconSet iconSet="3Symbols2">
        <cfvo type="percent" val="0"/>
        <cfvo type="num" val="0" gte="0"/>
        <cfvo type="num" val="1"/>
      </iconSet>
    </cfRule>
  </conditionalFormatting>
  <conditionalFormatting sqref="A39">
    <cfRule type="expression" dxfId="146" priority="275" stopIfTrue="1">
      <formula>"IF($E3&lt;25)"</formula>
    </cfRule>
  </conditionalFormatting>
  <conditionalFormatting sqref="A108">
    <cfRule type="expression" dxfId="145" priority="204" stopIfTrue="1">
      <formula>"IF($E3&lt;25)"</formula>
    </cfRule>
  </conditionalFormatting>
  <conditionalFormatting sqref="B364">
    <cfRule type="expression" dxfId="144" priority="292" stopIfTrue="1">
      <formula>"IF($E3&lt;25)"</formula>
    </cfRule>
  </conditionalFormatting>
  <conditionalFormatting sqref="B48">
    <cfRule type="expression" dxfId="143" priority="291" stopIfTrue="1">
      <formula>"IF($E3&lt;25)"</formula>
    </cfRule>
  </conditionalFormatting>
  <conditionalFormatting sqref="A111">
    <cfRule type="expression" dxfId="142" priority="201" stopIfTrue="1">
      <formula>"IF($E3&lt;25)"</formula>
    </cfRule>
  </conditionalFormatting>
  <conditionalFormatting sqref="A112">
    <cfRule type="expression" dxfId="141" priority="200" stopIfTrue="1">
      <formula>"IF($E3&lt;25)"</formula>
    </cfRule>
  </conditionalFormatting>
  <conditionalFormatting sqref="A113">
    <cfRule type="expression" dxfId="140" priority="199" stopIfTrue="1">
      <formula>"IF($E3&lt;25)"</formula>
    </cfRule>
  </conditionalFormatting>
  <conditionalFormatting sqref="A114">
    <cfRule type="expression" dxfId="139" priority="198" stopIfTrue="1">
      <formula>"IF($E3&lt;25)"</formula>
    </cfRule>
  </conditionalFormatting>
  <conditionalFormatting sqref="A115">
    <cfRule type="expression" dxfId="138" priority="197" stopIfTrue="1">
      <formula>"IF($E3&lt;25)"</formula>
    </cfRule>
  </conditionalFormatting>
  <conditionalFormatting sqref="A116">
    <cfRule type="expression" dxfId="137" priority="196" stopIfTrue="1">
      <formula>"IF($E3&lt;25)"</formula>
    </cfRule>
  </conditionalFormatting>
  <conditionalFormatting sqref="A35">
    <cfRule type="expression" dxfId="136" priority="254" stopIfTrue="1">
      <formula>"IF($E3&lt;25)"</formula>
    </cfRule>
  </conditionalFormatting>
  <conditionalFormatting sqref="A36">
    <cfRule type="expression" dxfId="135" priority="253" stopIfTrue="1">
      <formula>"IF($E3&lt;25)"</formula>
    </cfRule>
  </conditionalFormatting>
  <conditionalFormatting sqref="A106">
    <cfRule type="expression" dxfId="134" priority="193" stopIfTrue="1">
      <formula>"IF($E3&lt;25)"</formula>
    </cfRule>
  </conditionalFormatting>
  <conditionalFormatting sqref="J363">
    <cfRule type="iconSet" priority="370">
      <iconSet iconSet="3Symbols2">
        <cfvo type="percent" val="0"/>
        <cfvo type="num" val="0" gte="0"/>
        <cfvo type="num" val="1"/>
      </iconSet>
    </cfRule>
  </conditionalFormatting>
  <conditionalFormatting sqref="L363">
    <cfRule type="iconSet" priority="371">
      <iconSet iconSet="3Symbols2">
        <cfvo type="percent" val="0"/>
        <cfvo type="num" val="0" gte="0"/>
        <cfvo type="num" val="1"/>
      </iconSet>
    </cfRule>
  </conditionalFormatting>
  <conditionalFormatting sqref="M363">
    <cfRule type="iconSet" priority="368">
      <iconSet iconSet="3Arrows">
        <cfvo type="percent" val="0"/>
        <cfvo type="num" val="0"/>
        <cfvo type="num" val="0.01" gte="0"/>
      </iconSet>
    </cfRule>
  </conditionalFormatting>
  <conditionalFormatting sqref="A37">
    <cfRule type="expression" dxfId="133" priority="277" stopIfTrue="1">
      <formula>"IF($E3&lt;25)"</formula>
    </cfRule>
  </conditionalFormatting>
  <conditionalFormatting sqref="A38">
    <cfRule type="expression" dxfId="132" priority="276" stopIfTrue="1">
      <formula>"IF($E3&lt;25)"</formula>
    </cfRule>
  </conditionalFormatting>
  <conditionalFormatting sqref="A40">
    <cfRule type="expression" dxfId="131" priority="274" stopIfTrue="1">
      <formula>"IF($E3&lt;25)"</formula>
    </cfRule>
  </conditionalFormatting>
  <conditionalFormatting sqref="A41">
    <cfRule type="expression" dxfId="130" priority="273" stopIfTrue="1">
      <formula>"IF($E3&lt;25)"</formula>
    </cfRule>
  </conditionalFormatting>
  <conditionalFormatting sqref="A42">
    <cfRule type="expression" dxfId="129" priority="272" stopIfTrue="1">
      <formula>"IF($E3&lt;25)"</formula>
    </cfRule>
  </conditionalFormatting>
  <conditionalFormatting sqref="A43">
    <cfRule type="expression" dxfId="128" priority="271" stopIfTrue="1">
      <formula>"IF($E3&lt;25)"</formula>
    </cfRule>
  </conditionalFormatting>
  <conditionalFormatting sqref="A44">
    <cfRule type="expression" dxfId="127" priority="270" stopIfTrue="1">
      <formula>"IF($E3&lt;25)"</formula>
    </cfRule>
  </conditionalFormatting>
  <conditionalFormatting sqref="A45">
    <cfRule type="expression" dxfId="126" priority="269" stopIfTrue="1">
      <formula>"IF($E3&lt;25)"</formula>
    </cfRule>
  </conditionalFormatting>
  <conditionalFormatting sqref="A46">
    <cfRule type="expression" dxfId="125" priority="268" stopIfTrue="1">
      <formula>"IF($E3&lt;25)"</formula>
    </cfRule>
  </conditionalFormatting>
  <conditionalFormatting sqref="B363">
    <cfRule type="expression" dxfId="124" priority="357" stopIfTrue="1">
      <formula>"IF($E3&lt;25)"</formula>
    </cfRule>
  </conditionalFormatting>
  <conditionalFormatting sqref="A73">
    <cfRule type="expression" dxfId="123" priority="234" stopIfTrue="1">
      <formula>"IF($E3&lt;25)"</formula>
    </cfRule>
  </conditionalFormatting>
  <conditionalFormatting sqref="A74">
    <cfRule type="expression" dxfId="122" priority="233" stopIfTrue="1">
      <formula>"IF($E3&lt;25)"</formula>
    </cfRule>
  </conditionalFormatting>
  <conditionalFormatting sqref="M185">
    <cfRule type="iconSet" priority="123">
      <iconSet iconSet="3Arrows">
        <cfvo type="percent" val="0"/>
        <cfvo type="num" val="0"/>
        <cfvo type="num" val="0.01" gte="0"/>
      </iconSet>
    </cfRule>
  </conditionalFormatting>
  <conditionalFormatting sqref="M186">
    <cfRule type="iconSet" priority="122">
      <iconSet iconSet="3Arrows">
        <cfvo type="percent" val="0"/>
        <cfvo type="num" val="0"/>
        <cfvo type="num" val="0.01" gte="0"/>
      </iconSet>
    </cfRule>
  </conditionalFormatting>
  <conditionalFormatting sqref="A109">
    <cfRule type="expression" dxfId="121" priority="203" stopIfTrue="1">
      <formula>"IF($E3&lt;25)"</formula>
    </cfRule>
  </conditionalFormatting>
  <conditionalFormatting sqref="A110">
    <cfRule type="expression" dxfId="120" priority="202" stopIfTrue="1">
      <formula>"IF($E3&lt;25)"</formula>
    </cfRule>
  </conditionalFormatting>
  <conditionalFormatting sqref="M35">
    <cfRule type="iconSet" priority="409">
      <iconSet iconSet="3Arrows">
        <cfvo type="percent" val="0"/>
        <cfvo type="num" val="0"/>
        <cfvo type="num" val="0.01" gte="0"/>
      </iconSet>
    </cfRule>
  </conditionalFormatting>
  <conditionalFormatting sqref="I35">
    <cfRule type="expression" dxfId="119" priority="240" stopIfTrue="1">
      <formula>"IF($E3&lt;25)"</formula>
    </cfRule>
  </conditionalFormatting>
  <conditionalFormatting sqref="I105">
    <cfRule type="expression" dxfId="118" priority="180" stopIfTrue="1">
      <formula>"IF($E3&lt;25)"</formula>
    </cfRule>
  </conditionalFormatting>
  <conditionalFormatting sqref="A32">
    <cfRule type="expression" dxfId="117" priority="267" stopIfTrue="1">
      <formula>"IF($E3&lt;25)"</formula>
    </cfRule>
  </conditionalFormatting>
  <conditionalFormatting sqref="A102">
    <cfRule type="expression" dxfId="116" priority="195" stopIfTrue="1">
      <formula>"IF($E3&lt;25)"</formula>
    </cfRule>
  </conditionalFormatting>
  <conditionalFormatting sqref="A105">
    <cfRule type="expression" dxfId="115" priority="194" stopIfTrue="1">
      <formula>"IF($E3&lt;25)"</formula>
    </cfRule>
  </conditionalFormatting>
  <conditionalFormatting sqref="M36">
    <cfRule type="iconSet" priority="252">
      <iconSet iconSet="3Arrows">
        <cfvo type="percent" val="0"/>
        <cfvo type="num" val="0"/>
        <cfvo type="num" val="0.01" gte="0"/>
      </iconSet>
    </cfRule>
  </conditionalFormatting>
  <conditionalFormatting sqref="M37">
    <cfRule type="iconSet" priority="251">
      <iconSet iconSet="3Arrows">
        <cfvo type="percent" val="0"/>
        <cfvo type="num" val="0"/>
        <cfvo type="num" val="0.01" gte="0"/>
      </iconSet>
    </cfRule>
  </conditionalFormatting>
  <conditionalFormatting sqref="M38">
    <cfRule type="iconSet" priority="250">
      <iconSet iconSet="3Arrows">
        <cfvo type="percent" val="0"/>
        <cfvo type="num" val="0"/>
        <cfvo type="num" val="0.01" gte="0"/>
      </iconSet>
    </cfRule>
  </conditionalFormatting>
  <conditionalFormatting sqref="M39">
    <cfRule type="iconSet" priority="249">
      <iconSet iconSet="3Arrows">
        <cfvo type="percent" val="0"/>
        <cfvo type="num" val="0"/>
        <cfvo type="num" val="0.01" gte="0"/>
      </iconSet>
    </cfRule>
  </conditionalFormatting>
  <conditionalFormatting sqref="M40">
    <cfRule type="iconSet" priority="248">
      <iconSet iconSet="3Arrows">
        <cfvo type="percent" val="0"/>
        <cfvo type="num" val="0"/>
        <cfvo type="num" val="0.01" gte="0"/>
      </iconSet>
    </cfRule>
  </conditionalFormatting>
  <conditionalFormatting sqref="M41">
    <cfRule type="iconSet" priority="247">
      <iconSet iconSet="3Arrows">
        <cfvo type="percent" val="0"/>
        <cfvo type="num" val="0"/>
        <cfvo type="num" val="0.01" gte="0"/>
      </iconSet>
    </cfRule>
  </conditionalFormatting>
  <conditionalFormatting sqref="M42">
    <cfRule type="iconSet" priority="246">
      <iconSet iconSet="3Arrows">
        <cfvo type="percent" val="0"/>
        <cfvo type="num" val="0"/>
        <cfvo type="num" val="0.01" gte="0"/>
      </iconSet>
    </cfRule>
  </conditionalFormatting>
  <conditionalFormatting sqref="M43">
    <cfRule type="iconSet" priority="245">
      <iconSet iconSet="3Arrows">
        <cfvo type="percent" val="0"/>
        <cfvo type="num" val="0"/>
        <cfvo type="num" val="0.01" gte="0"/>
      </iconSet>
    </cfRule>
  </conditionalFormatting>
  <conditionalFormatting sqref="M44">
    <cfRule type="iconSet" priority="244">
      <iconSet iconSet="3Arrows">
        <cfvo type="percent" val="0"/>
        <cfvo type="num" val="0"/>
        <cfvo type="num" val="0.01" gte="0"/>
      </iconSet>
    </cfRule>
  </conditionalFormatting>
  <conditionalFormatting sqref="M45">
    <cfRule type="iconSet" priority="243">
      <iconSet iconSet="3Arrows">
        <cfvo type="percent" val="0"/>
        <cfvo type="num" val="0"/>
        <cfvo type="num" val="0.01" gte="0"/>
      </iconSet>
    </cfRule>
  </conditionalFormatting>
  <conditionalFormatting sqref="M46">
    <cfRule type="iconSet" priority="242">
      <iconSet iconSet="3Arrows">
        <cfvo type="percent" val="0"/>
        <cfvo type="num" val="0"/>
        <cfvo type="num" val="0.01" gte="0"/>
      </iconSet>
    </cfRule>
  </conditionalFormatting>
  <conditionalFormatting sqref="M47">
    <cfRule type="iconSet" priority="241">
      <iconSet iconSet="3Arrows">
        <cfvo type="percent" val="0"/>
        <cfvo type="num" val="0"/>
        <cfvo type="num" val="0.01" gte="0"/>
      </iconSet>
    </cfRule>
  </conditionalFormatting>
  <conditionalFormatting sqref="H70">
    <cfRule type="expression" dxfId="114" priority="237" stopIfTrue="1">
      <formula>"IF($E3&lt;25)"</formula>
    </cfRule>
  </conditionalFormatting>
  <conditionalFormatting sqref="J70:J81">
    <cfRule type="iconSet" priority="238">
      <iconSet iconSet="3Symbols2">
        <cfvo type="percent" val="0"/>
        <cfvo type="num" val="0" gte="0"/>
        <cfvo type="num" val="1"/>
      </iconSet>
    </cfRule>
  </conditionalFormatting>
  <conditionalFormatting sqref="B83">
    <cfRule type="expression" dxfId="113" priority="236" stopIfTrue="1">
      <formula>"IF($E3&lt;25)"</formula>
    </cfRule>
  </conditionalFormatting>
  <conditionalFormatting sqref="M70">
    <cfRule type="iconSet" priority="239">
      <iconSet iconSet="3Arrows">
        <cfvo type="percent" val="0"/>
        <cfvo type="num" val="0"/>
        <cfvo type="num" val="0.01" gte="0"/>
      </iconSet>
    </cfRule>
  </conditionalFormatting>
  <conditionalFormatting sqref="A72">
    <cfRule type="expression" dxfId="112" priority="235" stopIfTrue="1">
      <formula>"IF($E3&lt;25)"</formula>
    </cfRule>
  </conditionalFormatting>
  <conditionalFormatting sqref="A142">
    <cfRule type="expression" dxfId="111" priority="175" stopIfTrue="1">
      <formula>"IF($E3&lt;25)"</formula>
    </cfRule>
  </conditionalFormatting>
  <conditionalFormatting sqref="A143">
    <cfRule type="expression" dxfId="110" priority="174" stopIfTrue="1">
      <formula>"IF($E3&lt;25)"</formula>
    </cfRule>
  </conditionalFormatting>
  <conditionalFormatting sqref="A75">
    <cfRule type="expression" dxfId="109" priority="232" stopIfTrue="1">
      <formula>"IF($E3&lt;25)"</formula>
    </cfRule>
  </conditionalFormatting>
  <conditionalFormatting sqref="A76">
    <cfRule type="expression" dxfId="108" priority="231" stopIfTrue="1">
      <formula>"IF($E3&lt;25)"</formula>
    </cfRule>
  </conditionalFormatting>
  <conditionalFormatting sqref="A77">
    <cfRule type="expression" dxfId="107" priority="230" stopIfTrue="1">
      <formula>"IF($E3&lt;25)"</formula>
    </cfRule>
  </conditionalFormatting>
  <conditionalFormatting sqref="A78">
    <cfRule type="expression" dxfId="106" priority="229" stopIfTrue="1">
      <formula>"IF($E3&lt;25)"</formula>
    </cfRule>
  </conditionalFormatting>
  <conditionalFormatting sqref="A79">
    <cfRule type="expression" dxfId="105" priority="228" stopIfTrue="1">
      <formula>"IF($E3&lt;25)"</formula>
    </cfRule>
  </conditionalFormatting>
  <conditionalFormatting sqref="A80">
    <cfRule type="expression" dxfId="104" priority="227" stopIfTrue="1">
      <formula>"IF($E3&lt;25)"</formula>
    </cfRule>
  </conditionalFormatting>
  <conditionalFormatting sqref="A81">
    <cfRule type="expression" dxfId="103" priority="226" stopIfTrue="1">
      <formula>"IF($E3&lt;25)"</formula>
    </cfRule>
  </conditionalFormatting>
  <conditionalFormatting sqref="A67">
    <cfRule type="expression" dxfId="102" priority="225" stopIfTrue="1">
      <formula>"IF($E3&lt;25)"</formula>
    </cfRule>
  </conditionalFormatting>
  <conditionalFormatting sqref="A70">
    <cfRule type="expression" dxfId="101" priority="224" stopIfTrue="1">
      <formula>"IF($E3&lt;25)"</formula>
    </cfRule>
  </conditionalFormatting>
  <conditionalFormatting sqref="A71">
    <cfRule type="expression" dxfId="100" priority="223" stopIfTrue="1">
      <formula>"IF($E3&lt;25)"</formula>
    </cfRule>
  </conditionalFormatting>
  <conditionalFormatting sqref="M71">
    <cfRule type="iconSet" priority="222">
      <iconSet iconSet="3Arrows">
        <cfvo type="percent" val="0"/>
        <cfvo type="num" val="0"/>
        <cfvo type="num" val="0.01" gte="0"/>
      </iconSet>
    </cfRule>
  </conditionalFormatting>
  <conditionalFormatting sqref="M72">
    <cfRule type="iconSet" priority="221">
      <iconSet iconSet="3Arrows">
        <cfvo type="percent" val="0"/>
        <cfvo type="num" val="0"/>
        <cfvo type="num" val="0.01" gte="0"/>
      </iconSet>
    </cfRule>
  </conditionalFormatting>
  <conditionalFormatting sqref="M73">
    <cfRule type="iconSet" priority="220">
      <iconSet iconSet="3Arrows">
        <cfvo type="percent" val="0"/>
        <cfvo type="num" val="0"/>
        <cfvo type="num" val="0.01" gte="0"/>
      </iconSet>
    </cfRule>
  </conditionalFormatting>
  <conditionalFormatting sqref="M74">
    <cfRule type="iconSet" priority="219">
      <iconSet iconSet="3Arrows">
        <cfvo type="percent" val="0"/>
        <cfvo type="num" val="0"/>
        <cfvo type="num" val="0.01" gte="0"/>
      </iconSet>
    </cfRule>
  </conditionalFormatting>
  <conditionalFormatting sqref="M75">
    <cfRule type="iconSet" priority="218">
      <iconSet iconSet="3Arrows">
        <cfvo type="percent" val="0"/>
        <cfvo type="num" val="0"/>
        <cfvo type="num" val="0.01" gte="0"/>
      </iconSet>
    </cfRule>
  </conditionalFormatting>
  <conditionalFormatting sqref="M76">
    <cfRule type="iconSet" priority="217">
      <iconSet iconSet="3Arrows">
        <cfvo type="percent" val="0"/>
        <cfvo type="num" val="0"/>
        <cfvo type="num" val="0.01" gte="0"/>
      </iconSet>
    </cfRule>
  </conditionalFormatting>
  <conditionalFormatting sqref="M77">
    <cfRule type="iconSet" priority="216">
      <iconSet iconSet="3Arrows">
        <cfvo type="percent" val="0"/>
        <cfvo type="num" val="0"/>
        <cfvo type="num" val="0.01" gte="0"/>
      </iconSet>
    </cfRule>
  </conditionalFormatting>
  <conditionalFormatting sqref="M78">
    <cfRule type="iconSet" priority="215">
      <iconSet iconSet="3Arrows">
        <cfvo type="percent" val="0"/>
        <cfvo type="num" val="0"/>
        <cfvo type="num" val="0.01" gte="0"/>
      </iconSet>
    </cfRule>
  </conditionalFormatting>
  <conditionalFormatting sqref="M79">
    <cfRule type="iconSet" priority="214">
      <iconSet iconSet="3Arrows">
        <cfvo type="percent" val="0"/>
        <cfvo type="num" val="0"/>
        <cfvo type="num" val="0.01" gte="0"/>
      </iconSet>
    </cfRule>
  </conditionalFormatting>
  <conditionalFormatting sqref="M80">
    <cfRule type="iconSet" priority="213">
      <iconSet iconSet="3Arrows">
        <cfvo type="percent" val="0"/>
        <cfvo type="num" val="0"/>
        <cfvo type="num" val="0.01" gte="0"/>
      </iconSet>
    </cfRule>
  </conditionalFormatting>
  <conditionalFormatting sqref="M81">
    <cfRule type="iconSet" priority="212">
      <iconSet iconSet="3Arrows">
        <cfvo type="percent" val="0"/>
        <cfvo type="num" val="0"/>
        <cfvo type="num" val="0.01" gte="0"/>
      </iconSet>
    </cfRule>
  </conditionalFormatting>
  <conditionalFormatting sqref="M82">
    <cfRule type="iconSet" priority="211">
      <iconSet iconSet="3Arrows">
        <cfvo type="percent" val="0"/>
        <cfvo type="num" val="0"/>
        <cfvo type="num" val="0.01" gte="0"/>
      </iconSet>
    </cfRule>
  </conditionalFormatting>
  <conditionalFormatting sqref="I70">
    <cfRule type="expression" dxfId="99" priority="210" stopIfTrue="1">
      <formula>"IF($E3&lt;25)"</formula>
    </cfRule>
  </conditionalFormatting>
  <conditionalFormatting sqref="H105">
    <cfRule type="expression" dxfId="98" priority="207" stopIfTrue="1">
      <formula>"IF($E3&lt;25)"</formula>
    </cfRule>
  </conditionalFormatting>
  <conditionalFormatting sqref="J105:J116">
    <cfRule type="iconSet" priority="208">
      <iconSet iconSet="3Symbols2">
        <cfvo type="percent" val="0"/>
        <cfvo type="num" val="0" gte="0"/>
        <cfvo type="num" val="1"/>
      </iconSet>
    </cfRule>
  </conditionalFormatting>
  <conditionalFormatting sqref="B118">
    <cfRule type="expression" dxfId="97" priority="206" stopIfTrue="1">
      <formula>"IF($E3&lt;25)"</formula>
    </cfRule>
  </conditionalFormatting>
  <conditionalFormatting sqref="M105">
    <cfRule type="iconSet" priority="209">
      <iconSet iconSet="3Arrows">
        <cfvo type="percent" val="0"/>
        <cfvo type="num" val="0"/>
        <cfvo type="num" val="0.01" gte="0"/>
      </iconSet>
    </cfRule>
  </conditionalFormatting>
  <conditionalFormatting sqref="A107">
    <cfRule type="expression" dxfId="96" priority="205" stopIfTrue="1">
      <formula>"IF($E3&lt;25)"</formula>
    </cfRule>
  </conditionalFormatting>
  <conditionalFormatting sqref="M106">
    <cfRule type="iconSet" priority="192">
      <iconSet iconSet="3Arrows">
        <cfvo type="percent" val="0"/>
        <cfvo type="num" val="0"/>
        <cfvo type="num" val="0.01" gte="0"/>
      </iconSet>
    </cfRule>
  </conditionalFormatting>
  <conditionalFormatting sqref="M107">
    <cfRule type="iconSet" priority="191">
      <iconSet iconSet="3Arrows">
        <cfvo type="percent" val="0"/>
        <cfvo type="num" val="0"/>
        <cfvo type="num" val="0.01" gte="0"/>
      </iconSet>
    </cfRule>
  </conditionalFormatting>
  <conditionalFormatting sqref="M108">
    <cfRule type="iconSet" priority="190">
      <iconSet iconSet="3Arrows">
        <cfvo type="percent" val="0"/>
        <cfvo type="num" val="0"/>
        <cfvo type="num" val="0.01" gte="0"/>
      </iconSet>
    </cfRule>
  </conditionalFormatting>
  <conditionalFormatting sqref="M109">
    <cfRule type="iconSet" priority="189">
      <iconSet iconSet="3Arrows">
        <cfvo type="percent" val="0"/>
        <cfvo type="num" val="0"/>
        <cfvo type="num" val="0.01" gte="0"/>
      </iconSet>
    </cfRule>
  </conditionalFormatting>
  <conditionalFormatting sqref="M110">
    <cfRule type="iconSet" priority="188">
      <iconSet iconSet="3Arrows">
        <cfvo type="percent" val="0"/>
        <cfvo type="num" val="0"/>
        <cfvo type="num" val="0.01" gte="0"/>
      </iconSet>
    </cfRule>
  </conditionalFormatting>
  <conditionalFormatting sqref="M111">
    <cfRule type="iconSet" priority="187">
      <iconSet iconSet="3Arrows">
        <cfvo type="percent" val="0"/>
        <cfvo type="num" val="0"/>
        <cfvo type="num" val="0.01" gte="0"/>
      </iconSet>
    </cfRule>
  </conditionalFormatting>
  <conditionalFormatting sqref="M112">
    <cfRule type="iconSet" priority="186">
      <iconSet iconSet="3Arrows">
        <cfvo type="percent" val="0"/>
        <cfvo type="num" val="0"/>
        <cfvo type="num" val="0.01" gte="0"/>
      </iconSet>
    </cfRule>
  </conditionalFormatting>
  <conditionalFormatting sqref="M113">
    <cfRule type="iconSet" priority="185">
      <iconSet iconSet="3Arrows">
        <cfvo type="percent" val="0"/>
        <cfvo type="num" val="0"/>
        <cfvo type="num" val="0.01" gte="0"/>
      </iconSet>
    </cfRule>
  </conditionalFormatting>
  <conditionalFormatting sqref="M114">
    <cfRule type="iconSet" priority="184">
      <iconSet iconSet="3Arrows">
        <cfvo type="percent" val="0"/>
        <cfvo type="num" val="0"/>
        <cfvo type="num" val="0.01" gte="0"/>
      </iconSet>
    </cfRule>
  </conditionalFormatting>
  <conditionalFormatting sqref="M115">
    <cfRule type="iconSet" priority="183">
      <iconSet iconSet="3Arrows">
        <cfvo type="percent" val="0"/>
        <cfvo type="num" val="0"/>
        <cfvo type="num" val="0.01" gte="0"/>
      </iconSet>
    </cfRule>
  </conditionalFormatting>
  <conditionalFormatting sqref="M116">
    <cfRule type="iconSet" priority="182">
      <iconSet iconSet="3Arrows">
        <cfvo type="percent" val="0"/>
        <cfvo type="num" val="0"/>
        <cfvo type="num" val="0.01" gte="0"/>
      </iconSet>
    </cfRule>
  </conditionalFormatting>
  <conditionalFormatting sqref="M117">
    <cfRule type="iconSet" priority="181">
      <iconSet iconSet="3Arrows">
        <cfvo type="percent" val="0"/>
        <cfvo type="num" val="0"/>
        <cfvo type="num" val="0.01" gte="0"/>
      </iconSet>
    </cfRule>
  </conditionalFormatting>
  <conditionalFormatting sqref="H140">
    <cfRule type="expression" dxfId="95" priority="177" stopIfTrue="1">
      <formula>"IF($E3&lt;25)"</formula>
    </cfRule>
  </conditionalFormatting>
  <conditionalFormatting sqref="J140:J151">
    <cfRule type="iconSet" priority="178">
      <iconSet iconSet="3Symbols2">
        <cfvo type="percent" val="0"/>
        <cfvo type="num" val="0" gte="0"/>
        <cfvo type="num" val="1"/>
      </iconSet>
    </cfRule>
  </conditionalFormatting>
  <conditionalFormatting sqref="B153">
    <cfRule type="expression" dxfId="94" priority="176" stopIfTrue="1">
      <formula>"IF($E3&lt;25)"</formula>
    </cfRule>
  </conditionalFormatting>
  <conditionalFormatting sqref="M140">
    <cfRule type="iconSet" priority="179">
      <iconSet iconSet="3Arrows">
        <cfvo type="percent" val="0"/>
        <cfvo type="num" val="0"/>
        <cfvo type="num" val="0.01" gte="0"/>
      </iconSet>
    </cfRule>
  </conditionalFormatting>
  <conditionalFormatting sqref="A144">
    <cfRule type="expression" dxfId="93" priority="173" stopIfTrue="1">
      <formula>"IF($E3&lt;25)"</formula>
    </cfRule>
  </conditionalFormatting>
  <conditionalFormatting sqref="A145">
    <cfRule type="expression" dxfId="92" priority="172" stopIfTrue="1">
      <formula>"IF($E3&lt;25)"</formula>
    </cfRule>
  </conditionalFormatting>
  <conditionalFormatting sqref="A146">
    <cfRule type="expression" dxfId="91" priority="171" stopIfTrue="1">
      <formula>"IF($E3&lt;25)"</formula>
    </cfRule>
  </conditionalFormatting>
  <conditionalFormatting sqref="A147">
    <cfRule type="expression" dxfId="90" priority="170" stopIfTrue="1">
      <formula>"IF($E3&lt;25)"</formula>
    </cfRule>
  </conditionalFormatting>
  <conditionalFormatting sqref="A148">
    <cfRule type="expression" dxfId="89" priority="169" stopIfTrue="1">
      <formula>"IF($E3&lt;25)"</formula>
    </cfRule>
  </conditionalFormatting>
  <conditionalFormatting sqref="A149">
    <cfRule type="expression" dxfId="88" priority="168" stopIfTrue="1">
      <formula>"IF($E3&lt;25)"</formula>
    </cfRule>
  </conditionalFormatting>
  <conditionalFormatting sqref="A150">
    <cfRule type="expression" dxfId="87" priority="167" stopIfTrue="1">
      <formula>"IF($E3&lt;25)"</formula>
    </cfRule>
  </conditionalFormatting>
  <conditionalFormatting sqref="A151">
    <cfRule type="expression" dxfId="86" priority="166" stopIfTrue="1">
      <formula>"IF($E3&lt;25)"</formula>
    </cfRule>
  </conditionalFormatting>
  <conditionalFormatting sqref="A137">
    <cfRule type="expression" dxfId="85" priority="165" stopIfTrue="1">
      <formula>"IF($E3&lt;25)"</formula>
    </cfRule>
  </conditionalFormatting>
  <conditionalFormatting sqref="A140">
    <cfRule type="expression" dxfId="84" priority="164" stopIfTrue="1">
      <formula>"IF($E3&lt;25)"</formula>
    </cfRule>
  </conditionalFormatting>
  <conditionalFormatting sqref="A141">
    <cfRule type="expression" dxfId="83" priority="163" stopIfTrue="1">
      <formula>"IF($E3&lt;25)"</formula>
    </cfRule>
  </conditionalFormatting>
  <conditionalFormatting sqref="M141">
    <cfRule type="iconSet" priority="162">
      <iconSet iconSet="3Arrows">
        <cfvo type="percent" val="0"/>
        <cfvo type="num" val="0"/>
        <cfvo type="num" val="0.01" gte="0"/>
      </iconSet>
    </cfRule>
  </conditionalFormatting>
  <conditionalFormatting sqref="M142">
    <cfRule type="iconSet" priority="161">
      <iconSet iconSet="3Arrows">
        <cfvo type="percent" val="0"/>
        <cfvo type="num" val="0"/>
        <cfvo type="num" val="0.01" gte="0"/>
      </iconSet>
    </cfRule>
  </conditionalFormatting>
  <conditionalFormatting sqref="M143">
    <cfRule type="iconSet" priority="160">
      <iconSet iconSet="3Arrows">
        <cfvo type="percent" val="0"/>
        <cfvo type="num" val="0"/>
        <cfvo type="num" val="0.01" gte="0"/>
      </iconSet>
    </cfRule>
  </conditionalFormatting>
  <conditionalFormatting sqref="M144">
    <cfRule type="iconSet" priority="159">
      <iconSet iconSet="3Arrows">
        <cfvo type="percent" val="0"/>
        <cfvo type="num" val="0"/>
        <cfvo type="num" val="0.01" gte="0"/>
      </iconSet>
    </cfRule>
  </conditionalFormatting>
  <conditionalFormatting sqref="M145">
    <cfRule type="iconSet" priority="158">
      <iconSet iconSet="3Arrows">
        <cfvo type="percent" val="0"/>
        <cfvo type="num" val="0"/>
        <cfvo type="num" val="0.01" gte="0"/>
      </iconSet>
    </cfRule>
  </conditionalFormatting>
  <conditionalFormatting sqref="M146">
    <cfRule type="iconSet" priority="157">
      <iconSet iconSet="3Arrows">
        <cfvo type="percent" val="0"/>
        <cfvo type="num" val="0"/>
        <cfvo type="num" val="0.01" gte="0"/>
      </iconSet>
    </cfRule>
  </conditionalFormatting>
  <conditionalFormatting sqref="M147">
    <cfRule type="iconSet" priority="156">
      <iconSet iconSet="3Arrows">
        <cfvo type="percent" val="0"/>
        <cfvo type="num" val="0"/>
        <cfvo type="num" val="0.01" gte="0"/>
      </iconSet>
    </cfRule>
  </conditionalFormatting>
  <conditionalFormatting sqref="M148">
    <cfRule type="iconSet" priority="155">
      <iconSet iconSet="3Arrows">
        <cfvo type="percent" val="0"/>
        <cfvo type="num" val="0"/>
        <cfvo type="num" val="0.01" gte="0"/>
      </iconSet>
    </cfRule>
  </conditionalFormatting>
  <conditionalFormatting sqref="M149">
    <cfRule type="iconSet" priority="154">
      <iconSet iconSet="3Arrows">
        <cfvo type="percent" val="0"/>
        <cfvo type="num" val="0"/>
        <cfvo type="num" val="0.01" gte="0"/>
      </iconSet>
    </cfRule>
  </conditionalFormatting>
  <conditionalFormatting sqref="M150">
    <cfRule type="iconSet" priority="153">
      <iconSet iconSet="3Arrows">
        <cfvo type="percent" val="0"/>
        <cfvo type="num" val="0"/>
        <cfvo type="num" val="0.01" gte="0"/>
      </iconSet>
    </cfRule>
  </conditionalFormatting>
  <conditionalFormatting sqref="M151">
    <cfRule type="iconSet" priority="152">
      <iconSet iconSet="3Arrows">
        <cfvo type="percent" val="0"/>
        <cfvo type="num" val="0"/>
        <cfvo type="num" val="0.01" gte="0"/>
      </iconSet>
    </cfRule>
  </conditionalFormatting>
  <conditionalFormatting sqref="M152">
    <cfRule type="iconSet" priority="151">
      <iconSet iconSet="3Arrows">
        <cfvo type="percent" val="0"/>
        <cfvo type="num" val="0"/>
        <cfvo type="num" val="0.01" gte="0"/>
      </iconSet>
    </cfRule>
  </conditionalFormatting>
  <conditionalFormatting sqref="I140">
    <cfRule type="expression" dxfId="82" priority="150" stopIfTrue="1">
      <formula>"IF($E3&lt;25)"</formula>
    </cfRule>
  </conditionalFormatting>
  <conditionalFormatting sqref="H175">
    <cfRule type="expression" dxfId="81" priority="147" stopIfTrue="1">
      <formula>"IF($E3&lt;25)"</formula>
    </cfRule>
  </conditionalFormatting>
  <conditionalFormatting sqref="J175:J186">
    <cfRule type="iconSet" priority="148">
      <iconSet iconSet="3Symbols2">
        <cfvo type="percent" val="0"/>
        <cfvo type="num" val="0" gte="0"/>
        <cfvo type="num" val="1"/>
      </iconSet>
    </cfRule>
  </conditionalFormatting>
  <conditionalFormatting sqref="B188">
    <cfRule type="expression" dxfId="80" priority="146" stopIfTrue="1">
      <formula>"IF($E3&lt;25)"</formula>
    </cfRule>
  </conditionalFormatting>
  <conditionalFormatting sqref="M175">
    <cfRule type="iconSet" priority="149">
      <iconSet iconSet="3Arrows">
        <cfvo type="percent" val="0"/>
        <cfvo type="num" val="0"/>
        <cfvo type="num" val="0.01" gte="0"/>
      </iconSet>
    </cfRule>
  </conditionalFormatting>
  <conditionalFormatting sqref="A177">
    <cfRule type="expression" dxfId="79" priority="145" stopIfTrue="1">
      <formula>"IF($E3&lt;25)"</formula>
    </cfRule>
  </conditionalFormatting>
  <conditionalFormatting sqref="A178">
    <cfRule type="expression" dxfId="78" priority="144" stopIfTrue="1">
      <formula>"IF($E3&lt;25)"</formula>
    </cfRule>
  </conditionalFormatting>
  <conditionalFormatting sqref="A179">
    <cfRule type="expression" dxfId="77" priority="143" stopIfTrue="1">
      <formula>"IF($E3&lt;25)"</formula>
    </cfRule>
  </conditionalFormatting>
  <conditionalFormatting sqref="A180">
    <cfRule type="expression" dxfId="76" priority="142" stopIfTrue="1">
      <formula>"IF($E3&lt;25)"</formula>
    </cfRule>
  </conditionalFormatting>
  <conditionalFormatting sqref="A181">
    <cfRule type="expression" dxfId="75" priority="141" stopIfTrue="1">
      <formula>"IF($E3&lt;25)"</formula>
    </cfRule>
  </conditionalFormatting>
  <conditionalFormatting sqref="A182">
    <cfRule type="expression" dxfId="74" priority="140" stopIfTrue="1">
      <formula>"IF($E3&lt;25)"</formula>
    </cfRule>
  </conditionalFormatting>
  <conditionalFormatting sqref="A183">
    <cfRule type="expression" dxfId="73" priority="139" stopIfTrue="1">
      <formula>"IF($E3&lt;25)"</formula>
    </cfRule>
  </conditionalFormatting>
  <conditionalFormatting sqref="A184">
    <cfRule type="expression" dxfId="72" priority="138" stopIfTrue="1">
      <formula>"IF($E3&lt;25)"</formula>
    </cfRule>
  </conditionalFormatting>
  <conditionalFormatting sqref="A185">
    <cfRule type="expression" dxfId="71" priority="137" stopIfTrue="1">
      <formula>"IF($E3&lt;25)"</formula>
    </cfRule>
  </conditionalFormatting>
  <conditionalFormatting sqref="A186">
    <cfRule type="expression" dxfId="70" priority="136" stopIfTrue="1">
      <formula>"IF($E3&lt;25)"</formula>
    </cfRule>
  </conditionalFormatting>
  <conditionalFormatting sqref="A172">
    <cfRule type="expression" dxfId="69" priority="135" stopIfTrue="1">
      <formula>"IF($E3&lt;25)"</formula>
    </cfRule>
  </conditionalFormatting>
  <conditionalFormatting sqref="A175">
    <cfRule type="expression" dxfId="68" priority="134" stopIfTrue="1">
      <formula>"IF($E3&lt;25)"</formula>
    </cfRule>
  </conditionalFormatting>
  <conditionalFormatting sqref="A176">
    <cfRule type="expression" dxfId="67" priority="133" stopIfTrue="1">
      <formula>"IF($E3&lt;25)"</formula>
    </cfRule>
  </conditionalFormatting>
  <conditionalFormatting sqref="M176">
    <cfRule type="iconSet" priority="132">
      <iconSet iconSet="3Arrows">
        <cfvo type="percent" val="0"/>
        <cfvo type="num" val="0"/>
        <cfvo type="num" val="0.01" gte="0"/>
      </iconSet>
    </cfRule>
  </conditionalFormatting>
  <conditionalFormatting sqref="M177">
    <cfRule type="iconSet" priority="131">
      <iconSet iconSet="3Arrows">
        <cfvo type="percent" val="0"/>
        <cfvo type="num" val="0"/>
        <cfvo type="num" val="0.01" gte="0"/>
      </iconSet>
    </cfRule>
  </conditionalFormatting>
  <conditionalFormatting sqref="M178">
    <cfRule type="iconSet" priority="130">
      <iconSet iconSet="3Arrows">
        <cfvo type="percent" val="0"/>
        <cfvo type="num" val="0"/>
        <cfvo type="num" val="0.01" gte="0"/>
      </iconSet>
    </cfRule>
  </conditionalFormatting>
  <conditionalFormatting sqref="M179">
    <cfRule type="iconSet" priority="129">
      <iconSet iconSet="3Arrows">
        <cfvo type="percent" val="0"/>
        <cfvo type="num" val="0"/>
        <cfvo type="num" val="0.01" gte="0"/>
      </iconSet>
    </cfRule>
  </conditionalFormatting>
  <conditionalFormatting sqref="M180">
    <cfRule type="iconSet" priority="128">
      <iconSet iconSet="3Arrows">
        <cfvo type="percent" val="0"/>
        <cfvo type="num" val="0"/>
        <cfvo type="num" val="0.01" gte="0"/>
      </iconSet>
    </cfRule>
  </conditionalFormatting>
  <conditionalFormatting sqref="M181">
    <cfRule type="iconSet" priority="127">
      <iconSet iconSet="3Arrows">
        <cfvo type="percent" val="0"/>
        <cfvo type="num" val="0"/>
        <cfvo type="num" val="0.01" gte="0"/>
      </iconSet>
    </cfRule>
  </conditionalFormatting>
  <conditionalFormatting sqref="M182">
    <cfRule type="iconSet" priority="126">
      <iconSet iconSet="3Arrows">
        <cfvo type="percent" val="0"/>
        <cfvo type="num" val="0"/>
        <cfvo type="num" val="0.01" gte="0"/>
      </iconSet>
    </cfRule>
  </conditionalFormatting>
  <conditionalFormatting sqref="M183">
    <cfRule type="iconSet" priority="125">
      <iconSet iconSet="3Arrows">
        <cfvo type="percent" val="0"/>
        <cfvo type="num" val="0"/>
        <cfvo type="num" val="0.01" gte="0"/>
      </iconSet>
    </cfRule>
  </conditionalFormatting>
  <conditionalFormatting sqref="M184">
    <cfRule type="iconSet" priority="124">
      <iconSet iconSet="3Arrows">
        <cfvo type="percent" val="0"/>
        <cfvo type="num" val="0"/>
        <cfvo type="num" val="0.01" gte="0"/>
      </iconSet>
    </cfRule>
  </conditionalFormatting>
  <conditionalFormatting sqref="M187">
    <cfRule type="iconSet" priority="121">
      <iconSet iconSet="3Arrows">
        <cfvo type="percent" val="0"/>
        <cfvo type="num" val="0"/>
        <cfvo type="num" val="0.01" gte="0"/>
      </iconSet>
    </cfRule>
  </conditionalFormatting>
  <conditionalFormatting sqref="I175">
    <cfRule type="expression" dxfId="66" priority="120" stopIfTrue="1">
      <formula>"IF($E3&lt;25)"</formula>
    </cfRule>
  </conditionalFormatting>
  <conditionalFormatting sqref="H210">
    <cfRule type="expression" dxfId="65" priority="117" stopIfTrue="1">
      <formula>"IF($E3&lt;25)"</formula>
    </cfRule>
  </conditionalFormatting>
  <conditionalFormatting sqref="J210:J221">
    <cfRule type="iconSet" priority="118">
      <iconSet iconSet="3Symbols2">
        <cfvo type="percent" val="0"/>
        <cfvo type="num" val="0" gte="0"/>
        <cfvo type="num" val="1"/>
      </iconSet>
    </cfRule>
  </conditionalFormatting>
  <conditionalFormatting sqref="B223">
    <cfRule type="expression" dxfId="64" priority="116" stopIfTrue="1">
      <formula>"IF($E3&lt;25)"</formula>
    </cfRule>
  </conditionalFormatting>
  <conditionalFormatting sqref="M210">
    <cfRule type="iconSet" priority="119">
      <iconSet iconSet="3Arrows">
        <cfvo type="percent" val="0"/>
        <cfvo type="num" val="0"/>
        <cfvo type="num" val="0.01" gte="0"/>
      </iconSet>
    </cfRule>
  </conditionalFormatting>
  <conditionalFormatting sqref="A212">
    <cfRule type="expression" dxfId="63" priority="115" stopIfTrue="1">
      <formula>"IF($E3&lt;25)"</formula>
    </cfRule>
  </conditionalFormatting>
  <conditionalFormatting sqref="A213">
    <cfRule type="expression" dxfId="62" priority="114" stopIfTrue="1">
      <formula>"IF($E3&lt;25)"</formula>
    </cfRule>
  </conditionalFormatting>
  <conditionalFormatting sqref="A214">
    <cfRule type="expression" dxfId="61" priority="113" stopIfTrue="1">
      <formula>"IF($E3&lt;25)"</formula>
    </cfRule>
  </conditionalFormatting>
  <conditionalFormatting sqref="A215">
    <cfRule type="expression" dxfId="60" priority="112" stopIfTrue="1">
      <formula>"IF($E3&lt;25)"</formula>
    </cfRule>
  </conditionalFormatting>
  <conditionalFormatting sqref="A216">
    <cfRule type="expression" dxfId="59" priority="111" stopIfTrue="1">
      <formula>"IF($E3&lt;25)"</formula>
    </cfRule>
  </conditionalFormatting>
  <conditionalFormatting sqref="A217">
    <cfRule type="expression" dxfId="58" priority="110" stopIfTrue="1">
      <formula>"IF($E3&lt;25)"</formula>
    </cfRule>
  </conditionalFormatting>
  <conditionalFormatting sqref="A218">
    <cfRule type="expression" dxfId="57" priority="109" stopIfTrue="1">
      <formula>"IF($E3&lt;25)"</formula>
    </cfRule>
  </conditionalFormatting>
  <conditionalFormatting sqref="A219">
    <cfRule type="expression" dxfId="56" priority="108" stopIfTrue="1">
      <formula>"IF($E3&lt;25)"</formula>
    </cfRule>
  </conditionalFormatting>
  <conditionalFormatting sqref="A220">
    <cfRule type="expression" dxfId="55" priority="107" stopIfTrue="1">
      <formula>"IF($E3&lt;25)"</formula>
    </cfRule>
  </conditionalFormatting>
  <conditionalFormatting sqref="A221">
    <cfRule type="expression" dxfId="54" priority="106" stopIfTrue="1">
      <formula>"IF($E3&lt;25)"</formula>
    </cfRule>
  </conditionalFormatting>
  <conditionalFormatting sqref="A207">
    <cfRule type="expression" dxfId="53" priority="105" stopIfTrue="1">
      <formula>"IF($E3&lt;25)"</formula>
    </cfRule>
  </conditionalFormatting>
  <conditionalFormatting sqref="A210">
    <cfRule type="expression" dxfId="52" priority="104" stopIfTrue="1">
      <formula>"IF($E3&lt;25)"</formula>
    </cfRule>
  </conditionalFormatting>
  <conditionalFormatting sqref="A211">
    <cfRule type="expression" dxfId="51" priority="103" stopIfTrue="1">
      <formula>"IF($E3&lt;25)"</formula>
    </cfRule>
  </conditionalFormatting>
  <conditionalFormatting sqref="M211">
    <cfRule type="iconSet" priority="102">
      <iconSet iconSet="3Arrows">
        <cfvo type="percent" val="0"/>
        <cfvo type="num" val="0"/>
        <cfvo type="num" val="0.01" gte="0"/>
      </iconSet>
    </cfRule>
  </conditionalFormatting>
  <conditionalFormatting sqref="M212">
    <cfRule type="iconSet" priority="101">
      <iconSet iconSet="3Arrows">
        <cfvo type="percent" val="0"/>
        <cfvo type="num" val="0"/>
        <cfvo type="num" val="0.01" gte="0"/>
      </iconSet>
    </cfRule>
  </conditionalFormatting>
  <conditionalFormatting sqref="M213">
    <cfRule type="iconSet" priority="100">
      <iconSet iconSet="3Arrows">
        <cfvo type="percent" val="0"/>
        <cfvo type="num" val="0"/>
        <cfvo type="num" val="0.01" gte="0"/>
      </iconSet>
    </cfRule>
  </conditionalFormatting>
  <conditionalFormatting sqref="M214">
    <cfRule type="iconSet" priority="99">
      <iconSet iconSet="3Arrows">
        <cfvo type="percent" val="0"/>
        <cfvo type="num" val="0"/>
        <cfvo type="num" val="0.01" gte="0"/>
      </iconSet>
    </cfRule>
  </conditionalFormatting>
  <conditionalFormatting sqref="M215">
    <cfRule type="iconSet" priority="98">
      <iconSet iconSet="3Arrows">
        <cfvo type="percent" val="0"/>
        <cfvo type="num" val="0"/>
        <cfvo type="num" val="0.01" gte="0"/>
      </iconSet>
    </cfRule>
  </conditionalFormatting>
  <conditionalFormatting sqref="M216">
    <cfRule type="iconSet" priority="97">
      <iconSet iconSet="3Arrows">
        <cfvo type="percent" val="0"/>
        <cfvo type="num" val="0"/>
        <cfvo type="num" val="0.01" gte="0"/>
      </iconSet>
    </cfRule>
  </conditionalFormatting>
  <conditionalFormatting sqref="M217">
    <cfRule type="iconSet" priority="96">
      <iconSet iconSet="3Arrows">
        <cfvo type="percent" val="0"/>
        <cfvo type="num" val="0"/>
        <cfvo type="num" val="0.01" gte="0"/>
      </iconSet>
    </cfRule>
  </conditionalFormatting>
  <conditionalFormatting sqref="M218">
    <cfRule type="iconSet" priority="95">
      <iconSet iconSet="3Arrows">
        <cfvo type="percent" val="0"/>
        <cfvo type="num" val="0"/>
        <cfvo type="num" val="0.01" gte="0"/>
      </iconSet>
    </cfRule>
  </conditionalFormatting>
  <conditionalFormatting sqref="M219">
    <cfRule type="iconSet" priority="94">
      <iconSet iconSet="3Arrows">
        <cfvo type="percent" val="0"/>
        <cfvo type="num" val="0"/>
        <cfvo type="num" val="0.01" gte="0"/>
      </iconSet>
    </cfRule>
  </conditionalFormatting>
  <conditionalFormatting sqref="M220">
    <cfRule type="iconSet" priority="93">
      <iconSet iconSet="3Arrows">
        <cfvo type="percent" val="0"/>
        <cfvo type="num" val="0"/>
        <cfvo type="num" val="0.01" gte="0"/>
      </iconSet>
    </cfRule>
  </conditionalFormatting>
  <conditionalFormatting sqref="M221">
    <cfRule type="iconSet" priority="92">
      <iconSet iconSet="3Arrows">
        <cfvo type="percent" val="0"/>
        <cfvo type="num" val="0"/>
        <cfvo type="num" val="0.01" gte="0"/>
      </iconSet>
    </cfRule>
  </conditionalFormatting>
  <conditionalFormatting sqref="M222">
    <cfRule type="iconSet" priority="91">
      <iconSet iconSet="3Arrows">
        <cfvo type="percent" val="0"/>
        <cfvo type="num" val="0"/>
        <cfvo type="num" val="0.01" gte="0"/>
      </iconSet>
    </cfRule>
  </conditionalFormatting>
  <conditionalFormatting sqref="I210">
    <cfRule type="expression" dxfId="50" priority="90" stopIfTrue="1">
      <formula>"IF($E3&lt;25)"</formula>
    </cfRule>
  </conditionalFormatting>
  <conditionalFormatting sqref="H245">
    <cfRule type="expression" dxfId="49" priority="87" stopIfTrue="1">
      <formula>"IF($E3&lt;25)"</formula>
    </cfRule>
  </conditionalFormatting>
  <conditionalFormatting sqref="J245:J256">
    <cfRule type="iconSet" priority="88">
      <iconSet iconSet="3Symbols2">
        <cfvo type="percent" val="0"/>
        <cfvo type="num" val="0" gte="0"/>
        <cfvo type="num" val="1"/>
      </iconSet>
    </cfRule>
  </conditionalFormatting>
  <conditionalFormatting sqref="B258">
    <cfRule type="expression" dxfId="48" priority="86" stopIfTrue="1">
      <formula>"IF($E3&lt;25)"</formula>
    </cfRule>
  </conditionalFormatting>
  <conditionalFormatting sqref="M245">
    <cfRule type="iconSet" priority="89">
      <iconSet iconSet="3Arrows">
        <cfvo type="percent" val="0"/>
        <cfvo type="num" val="0"/>
        <cfvo type="num" val="0.01" gte="0"/>
      </iconSet>
    </cfRule>
  </conditionalFormatting>
  <conditionalFormatting sqref="A247">
    <cfRule type="expression" dxfId="47" priority="85" stopIfTrue="1">
      <formula>"IF($E3&lt;25)"</formula>
    </cfRule>
  </conditionalFormatting>
  <conditionalFormatting sqref="A248">
    <cfRule type="expression" dxfId="46" priority="84" stopIfTrue="1">
      <formula>"IF($E3&lt;25)"</formula>
    </cfRule>
  </conditionalFormatting>
  <conditionalFormatting sqref="A249">
    <cfRule type="expression" dxfId="45" priority="83" stopIfTrue="1">
      <formula>"IF($E3&lt;25)"</formula>
    </cfRule>
  </conditionalFormatting>
  <conditionalFormatting sqref="A250">
    <cfRule type="expression" dxfId="44" priority="82" stopIfTrue="1">
      <formula>"IF($E3&lt;25)"</formula>
    </cfRule>
  </conditionalFormatting>
  <conditionalFormatting sqref="A251">
    <cfRule type="expression" dxfId="43" priority="81" stopIfTrue="1">
      <formula>"IF($E3&lt;25)"</formula>
    </cfRule>
  </conditionalFormatting>
  <conditionalFormatting sqref="A252">
    <cfRule type="expression" dxfId="42" priority="80" stopIfTrue="1">
      <formula>"IF($E3&lt;25)"</formula>
    </cfRule>
  </conditionalFormatting>
  <conditionalFormatting sqref="A253">
    <cfRule type="expression" dxfId="41" priority="79" stopIfTrue="1">
      <formula>"IF($E3&lt;25)"</formula>
    </cfRule>
  </conditionalFormatting>
  <conditionalFormatting sqref="A254">
    <cfRule type="expression" dxfId="40" priority="78" stopIfTrue="1">
      <formula>"IF($E3&lt;25)"</formula>
    </cfRule>
  </conditionalFormatting>
  <conditionalFormatting sqref="A255">
    <cfRule type="expression" dxfId="39" priority="77" stopIfTrue="1">
      <formula>"IF($E3&lt;25)"</formula>
    </cfRule>
  </conditionalFormatting>
  <conditionalFormatting sqref="A256">
    <cfRule type="expression" dxfId="38" priority="76" stopIfTrue="1">
      <formula>"IF($E3&lt;25)"</formula>
    </cfRule>
  </conditionalFormatting>
  <conditionalFormatting sqref="A242">
    <cfRule type="expression" dxfId="37" priority="75" stopIfTrue="1">
      <formula>"IF($E3&lt;25)"</formula>
    </cfRule>
  </conditionalFormatting>
  <conditionalFormatting sqref="A245">
    <cfRule type="expression" dxfId="36" priority="74" stopIfTrue="1">
      <formula>"IF($E3&lt;25)"</formula>
    </cfRule>
  </conditionalFormatting>
  <conditionalFormatting sqref="A246">
    <cfRule type="expression" dxfId="35" priority="73" stopIfTrue="1">
      <formula>"IF($E3&lt;25)"</formula>
    </cfRule>
  </conditionalFormatting>
  <conditionalFormatting sqref="M246">
    <cfRule type="iconSet" priority="72">
      <iconSet iconSet="3Arrows">
        <cfvo type="percent" val="0"/>
        <cfvo type="num" val="0"/>
        <cfvo type="num" val="0.01" gte="0"/>
      </iconSet>
    </cfRule>
  </conditionalFormatting>
  <conditionalFormatting sqref="M247">
    <cfRule type="iconSet" priority="71">
      <iconSet iconSet="3Arrows">
        <cfvo type="percent" val="0"/>
        <cfvo type="num" val="0"/>
        <cfvo type="num" val="0.01" gte="0"/>
      </iconSet>
    </cfRule>
  </conditionalFormatting>
  <conditionalFormatting sqref="M248">
    <cfRule type="iconSet" priority="70">
      <iconSet iconSet="3Arrows">
        <cfvo type="percent" val="0"/>
        <cfvo type="num" val="0"/>
        <cfvo type="num" val="0.01" gte="0"/>
      </iconSet>
    </cfRule>
  </conditionalFormatting>
  <conditionalFormatting sqref="M249">
    <cfRule type="iconSet" priority="69">
      <iconSet iconSet="3Arrows">
        <cfvo type="percent" val="0"/>
        <cfvo type="num" val="0"/>
        <cfvo type="num" val="0.01" gte="0"/>
      </iconSet>
    </cfRule>
  </conditionalFormatting>
  <conditionalFormatting sqref="M250">
    <cfRule type="iconSet" priority="68">
      <iconSet iconSet="3Arrows">
        <cfvo type="percent" val="0"/>
        <cfvo type="num" val="0"/>
        <cfvo type="num" val="0.01" gte="0"/>
      </iconSet>
    </cfRule>
  </conditionalFormatting>
  <conditionalFormatting sqref="M251">
    <cfRule type="iconSet" priority="67">
      <iconSet iconSet="3Arrows">
        <cfvo type="percent" val="0"/>
        <cfvo type="num" val="0"/>
        <cfvo type="num" val="0.01" gte="0"/>
      </iconSet>
    </cfRule>
  </conditionalFormatting>
  <conditionalFormatting sqref="M252">
    <cfRule type="iconSet" priority="66">
      <iconSet iconSet="3Arrows">
        <cfvo type="percent" val="0"/>
        <cfvo type="num" val="0"/>
        <cfvo type="num" val="0.01" gte="0"/>
      </iconSet>
    </cfRule>
  </conditionalFormatting>
  <conditionalFormatting sqref="M253">
    <cfRule type="iconSet" priority="65">
      <iconSet iconSet="3Arrows">
        <cfvo type="percent" val="0"/>
        <cfvo type="num" val="0"/>
        <cfvo type="num" val="0.01" gte="0"/>
      </iconSet>
    </cfRule>
  </conditionalFormatting>
  <conditionalFormatting sqref="M254">
    <cfRule type="iconSet" priority="64">
      <iconSet iconSet="3Arrows">
        <cfvo type="percent" val="0"/>
        <cfvo type="num" val="0"/>
        <cfvo type="num" val="0.01" gte="0"/>
      </iconSet>
    </cfRule>
  </conditionalFormatting>
  <conditionalFormatting sqref="M255">
    <cfRule type="iconSet" priority="63">
      <iconSet iconSet="3Arrows">
        <cfvo type="percent" val="0"/>
        <cfvo type="num" val="0"/>
        <cfvo type="num" val="0.01" gte="0"/>
      </iconSet>
    </cfRule>
  </conditionalFormatting>
  <conditionalFormatting sqref="M256">
    <cfRule type="iconSet" priority="62">
      <iconSet iconSet="3Arrows">
        <cfvo type="percent" val="0"/>
        <cfvo type="num" val="0"/>
        <cfvo type="num" val="0.01" gte="0"/>
      </iconSet>
    </cfRule>
  </conditionalFormatting>
  <conditionalFormatting sqref="M257">
    <cfRule type="iconSet" priority="61">
      <iconSet iconSet="3Arrows">
        <cfvo type="percent" val="0"/>
        <cfvo type="num" val="0"/>
        <cfvo type="num" val="0.01" gte="0"/>
      </iconSet>
    </cfRule>
  </conditionalFormatting>
  <conditionalFormatting sqref="I245">
    <cfRule type="expression" dxfId="34" priority="60" stopIfTrue="1">
      <formula>"IF($E3&lt;25)"</formula>
    </cfRule>
  </conditionalFormatting>
  <conditionalFormatting sqref="H280">
    <cfRule type="expression" dxfId="33" priority="57" stopIfTrue="1">
      <formula>"IF($E3&lt;25)"</formula>
    </cfRule>
  </conditionalFormatting>
  <conditionalFormatting sqref="J280:J291">
    <cfRule type="iconSet" priority="58">
      <iconSet iconSet="3Symbols2">
        <cfvo type="percent" val="0"/>
        <cfvo type="num" val="0" gte="0"/>
        <cfvo type="num" val="1"/>
      </iconSet>
    </cfRule>
  </conditionalFormatting>
  <conditionalFormatting sqref="B293">
    <cfRule type="expression" dxfId="32" priority="56" stopIfTrue="1">
      <formula>"IF($E3&lt;25)"</formula>
    </cfRule>
  </conditionalFormatting>
  <conditionalFormatting sqref="M280">
    <cfRule type="iconSet" priority="59">
      <iconSet iconSet="3Arrows">
        <cfvo type="percent" val="0"/>
        <cfvo type="num" val="0"/>
        <cfvo type="num" val="0.01" gte="0"/>
      </iconSet>
    </cfRule>
  </conditionalFormatting>
  <conditionalFormatting sqref="A282">
    <cfRule type="expression" dxfId="31" priority="55" stopIfTrue="1">
      <formula>"IF($E3&lt;25)"</formula>
    </cfRule>
  </conditionalFormatting>
  <conditionalFormatting sqref="A283">
    <cfRule type="expression" dxfId="30" priority="54" stopIfTrue="1">
      <formula>"IF($E3&lt;25)"</formula>
    </cfRule>
  </conditionalFormatting>
  <conditionalFormatting sqref="A284">
    <cfRule type="expression" dxfId="29" priority="53" stopIfTrue="1">
      <formula>"IF($E3&lt;25)"</formula>
    </cfRule>
  </conditionalFormatting>
  <conditionalFormatting sqref="A285">
    <cfRule type="expression" dxfId="28" priority="52" stopIfTrue="1">
      <formula>"IF($E3&lt;25)"</formula>
    </cfRule>
  </conditionalFormatting>
  <conditionalFormatting sqref="A286">
    <cfRule type="expression" dxfId="27" priority="51" stopIfTrue="1">
      <formula>"IF($E3&lt;25)"</formula>
    </cfRule>
  </conditionalFormatting>
  <conditionalFormatting sqref="A287">
    <cfRule type="expression" dxfId="26" priority="50" stopIfTrue="1">
      <formula>"IF($E3&lt;25)"</formula>
    </cfRule>
  </conditionalFormatting>
  <conditionalFormatting sqref="A288">
    <cfRule type="expression" dxfId="25" priority="49" stopIfTrue="1">
      <formula>"IF($E3&lt;25)"</formula>
    </cfRule>
  </conditionalFormatting>
  <conditionalFormatting sqref="A289">
    <cfRule type="expression" dxfId="24" priority="48" stopIfTrue="1">
      <formula>"IF($E3&lt;25)"</formula>
    </cfRule>
  </conditionalFormatting>
  <conditionalFormatting sqref="A290">
    <cfRule type="expression" dxfId="23" priority="47" stopIfTrue="1">
      <formula>"IF($E3&lt;25)"</formula>
    </cfRule>
  </conditionalFormatting>
  <conditionalFormatting sqref="A291">
    <cfRule type="expression" dxfId="22" priority="46" stopIfTrue="1">
      <formula>"IF($E3&lt;25)"</formula>
    </cfRule>
  </conditionalFormatting>
  <conditionalFormatting sqref="A277">
    <cfRule type="expression" dxfId="21" priority="45" stopIfTrue="1">
      <formula>"IF($E3&lt;25)"</formula>
    </cfRule>
  </conditionalFormatting>
  <conditionalFormatting sqref="A280">
    <cfRule type="expression" dxfId="20" priority="44" stopIfTrue="1">
      <formula>"IF($E3&lt;25)"</formula>
    </cfRule>
  </conditionalFormatting>
  <conditionalFormatting sqref="A281">
    <cfRule type="expression" dxfId="19" priority="43" stopIfTrue="1">
      <formula>"IF($E3&lt;25)"</formula>
    </cfRule>
  </conditionalFormatting>
  <conditionalFormatting sqref="M281">
    <cfRule type="iconSet" priority="42">
      <iconSet iconSet="3Arrows">
        <cfvo type="percent" val="0"/>
        <cfvo type="num" val="0"/>
        <cfvo type="num" val="0.01" gte="0"/>
      </iconSet>
    </cfRule>
  </conditionalFormatting>
  <conditionalFormatting sqref="M282">
    <cfRule type="iconSet" priority="41">
      <iconSet iconSet="3Arrows">
        <cfvo type="percent" val="0"/>
        <cfvo type="num" val="0"/>
        <cfvo type="num" val="0.01" gte="0"/>
      </iconSet>
    </cfRule>
  </conditionalFormatting>
  <conditionalFormatting sqref="M283">
    <cfRule type="iconSet" priority="40">
      <iconSet iconSet="3Arrows">
        <cfvo type="percent" val="0"/>
        <cfvo type="num" val="0"/>
        <cfvo type="num" val="0.01" gte="0"/>
      </iconSet>
    </cfRule>
  </conditionalFormatting>
  <conditionalFormatting sqref="M284">
    <cfRule type="iconSet" priority="39">
      <iconSet iconSet="3Arrows">
        <cfvo type="percent" val="0"/>
        <cfvo type="num" val="0"/>
        <cfvo type="num" val="0.01" gte="0"/>
      </iconSet>
    </cfRule>
  </conditionalFormatting>
  <conditionalFormatting sqref="M285">
    <cfRule type="iconSet" priority="38">
      <iconSet iconSet="3Arrows">
        <cfvo type="percent" val="0"/>
        <cfvo type="num" val="0"/>
        <cfvo type="num" val="0.01" gte="0"/>
      </iconSet>
    </cfRule>
  </conditionalFormatting>
  <conditionalFormatting sqref="M286">
    <cfRule type="iconSet" priority="37">
      <iconSet iconSet="3Arrows">
        <cfvo type="percent" val="0"/>
        <cfvo type="num" val="0"/>
        <cfvo type="num" val="0.01" gte="0"/>
      </iconSet>
    </cfRule>
  </conditionalFormatting>
  <conditionalFormatting sqref="M287">
    <cfRule type="iconSet" priority="36">
      <iconSet iconSet="3Arrows">
        <cfvo type="percent" val="0"/>
        <cfvo type="num" val="0"/>
        <cfvo type="num" val="0.01" gte="0"/>
      </iconSet>
    </cfRule>
  </conditionalFormatting>
  <conditionalFormatting sqref="M288">
    <cfRule type="iconSet" priority="35">
      <iconSet iconSet="3Arrows">
        <cfvo type="percent" val="0"/>
        <cfvo type="num" val="0"/>
        <cfvo type="num" val="0.01" gte="0"/>
      </iconSet>
    </cfRule>
  </conditionalFormatting>
  <conditionalFormatting sqref="M289">
    <cfRule type="iconSet" priority="34">
      <iconSet iconSet="3Arrows">
        <cfvo type="percent" val="0"/>
        <cfvo type="num" val="0"/>
        <cfvo type="num" val="0.01" gte="0"/>
      </iconSet>
    </cfRule>
  </conditionalFormatting>
  <conditionalFormatting sqref="M290">
    <cfRule type="iconSet" priority="33">
      <iconSet iconSet="3Arrows">
        <cfvo type="percent" val="0"/>
        <cfvo type="num" val="0"/>
        <cfvo type="num" val="0.01" gte="0"/>
      </iconSet>
    </cfRule>
  </conditionalFormatting>
  <conditionalFormatting sqref="M291">
    <cfRule type="iconSet" priority="32">
      <iconSet iconSet="3Arrows">
        <cfvo type="percent" val="0"/>
        <cfvo type="num" val="0"/>
        <cfvo type="num" val="0.01" gte="0"/>
      </iconSet>
    </cfRule>
  </conditionalFormatting>
  <conditionalFormatting sqref="M292">
    <cfRule type="iconSet" priority="31">
      <iconSet iconSet="3Arrows">
        <cfvo type="percent" val="0"/>
        <cfvo type="num" val="0"/>
        <cfvo type="num" val="0.01" gte="0"/>
      </iconSet>
    </cfRule>
  </conditionalFormatting>
  <conditionalFormatting sqref="I280">
    <cfRule type="expression" dxfId="18" priority="30" stopIfTrue="1">
      <formula>"IF($E3&lt;25)"</formula>
    </cfRule>
  </conditionalFormatting>
  <conditionalFormatting sqref="H315">
    <cfRule type="expression" dxfId="17" priority="29" stopIfTrue="1">
      <formula>"IF($E3&lt;25)"</formula>
    </cfRule>
  </conditionalFormatting>
  <conditionalFormatting sqref="J315:J326">
    <cfRule type="iconSet" priority="28">
      <iconSet iconSet="3Symbols2">
        <cfvo type="percent" val="0"/>
        <cfvo type="num" val="0" gte="0"/>
        <cfvo type="num" val="1"/>
      </iconSet>
    </cfRule>
  </conditionalFormatting>
  <conditionalFormatting sqref="M315">
    <cfRule type="iconSet" priority="410">
      <iconSet iconSet="3Arrows">
        <cfvo type="percent" val="0"/>
        <cfvo type="num" val="0"/>
        <cfvo type="num" val="0.01" gte="0"/>
      </iconSet>
    </cfRule>
  </conditionalFormatting>
  <conditionalFormatting sqref="A317">
    <cfRule type="expression" dxfId="16" priority="26" stopIfTrue="1">
      <formula>"IF($E3&lt;25)"</formula>
    </cfRule>
  </conditionalFormatting>
  <conditionalFormatting sqref="A318">
    <cfRule type="expression" dxfId="15" priority="25" stopIfTrue="1">
      <formula>"IF($E3&lt;25)"</formula>
    </cfRule>
  </conditionalFormatting>
  <conditionalFormatting sqref="A319">
    <cfRule type="expression" dxfId="14" priority="24" stopIfTrue="1">
      <formula>"IF($E3&lt;25)"</formula>
    </cfRule>
  </conditionalFormatting>
  <conditionalFormatting sqref="A320">
    <cfRule type="expression" dxfId="13" priority="23" stopIfTrue="1">
      <formula>"IF($E3&lt;25)"</formula>
    </cfRule>
  </conditionalFormatting>
  <conditionalFormatting sqref="A321">
    <cfRule type="expression" dxfId="12" priority="22" stopIfTrue="1">
      <formula>"IF($E3&lt;25)"</formula>
    </cfRule>
  </conditionalFormatting>
  <conditionalFormatting sqref="A322">
    <cfRule type="expression" dxfId="11" priority="21" stopIfTrue="1">
      <formula>"IF($E3&lt;25)"</formula>
    </cfRule>
  </conditionalFormatting>
  <conditionalFormatting sqref="A323">
    <cfRule type="expression" dxfId="10" priority="20" stopIfTrue="1">
      <formula>"IF($E3&lt;25)"</formula>
    </cfRule>
  </conditionalFormatting>
  <conditionalFormatting sqref="A324">
    <cfRule type="expression" dxfId="9" priority="19" stopIfTrue="1">
      <formula>"IF($E3&lt;25)"</formula>
    </cfRule>
  </conditionalFormatting>
  <conditionalFormatting sqref="A325">
    <cfRule type="expression" dxfId="8" priority="18" stopIfTrue="1">
      <formula>"IF($E3&lt;25)"</formula>
    </cfRule>
  </conditionalFormatting>
  <conditionalFormatting sqref="A326">
    <cfRule type="expression" dxfId="7" priority="17" stopIfTrue="1">
      <formula>"IF($E3&lt;25)"</formula>
    </cfRule>
  </conditionalFormatting>
  <conditionalFormatting sqref="A312">
    <cfRule type="expression" dxfId="6" priority="16" stopIfTrue="1">
      <formula>"IF($E3&lt;25)"</formula>
    </cfRule>
  </conditionalFormatting>
  <conditionalFormatting sqref="A315">
    <cfRule type="expression" dxfId="5" priority="15" stopIfTrue="1">
      <formula>"IF($E3&lt;25)"</formula>
    </cfRule>
  </conditionalFormatting>
  <conditionalFormatting sqref="A316">
    <cfRule type="expression" dxfId="4" priority="14" stopIfTrue="1">
      <formula>"IF($E3&lt;25)"</formula>
    </cfRule>
  </conditionalFormatting>
  <conditionalFormatting sqref="M316">
    <cfRule type="iconSet" priority="13">
      <iconSet iconSet="3Arrows">
        <cfvo type="percent" val="0"/>
        <cfvo type="num" val="0"/>
        <cfvo type="num" val="0.01" gte="0"/>
      </iconSet>
    </cfRule>
  </conditionalFormatting>
  <conditionalFormatting sqref="M317">
    <cfRule type="iconSet" priority="12">
      <iconSet iconSet="3Arrows">
        <cfvo type="percent" val="0"/>
        <cfvo type="num" val="0"/>
        <cfvo type="num" val="0.01" gte="0"/>
      </iconSet>
    </cfRule>
  </conditionalFormatting>
  <conditionalFormatting sqref="M318">
    <cfRule type="iconSet" priority="11">
      <iconSet iconSet="3Arrows">
        <cfvo type="percent" val="0"/>
        <cfvo type="num" val="0"/>
        <cfvo type="num" val="0.01" gte="0"/>
      </iconSet>
    </cfRule>
  </conditionalFormatting>
  <conditionalFormatting sqref="M319">
    <cfRule type="iconSet" priority="10">
      <iconSet iconSet="3Arrows">
        <cfvo type="percent" val="0"/>
        <cfvo type="num" val="0"/>
        <cfvo type="num" val="0.01" gte="0"/>
      </iconSet>
    </cfRule>
  </conditionalFormatting>
  <conditionalFormatting sqref="M320">
    <cfRule type="iconSet" priority="9">
      <iconSet iconSet="3Arrows">
        <cfvo type="percent" val="0"/>
        <cfvo type="num" val="0"/>
        <cfvo type="num" val="0.01" gte="0"/>
      </iconSet>
    </cfRule>
  </conditionalFormatting>
  <conditionalFormatting sqref="M321">
    <cfRule type="iconSet" priority="8">
      <iconSet iconSet="3Arrows">
        <cfvo type="percent" val="0"/>
        <cfvo type="num" val="0"/>
        <cfvo type="num" val="0.01" gte="0"/>
      </iconSet>
    </cfRule>
  </conditionalFormatting>
  <conditionalFormatting sqref="M322">
    <cfRule type="iconSet" priority="7">
      <iconSet iconSet="3Arrows">
        <cfvo type="percent" val="0"/>
        <cfvo type="num" val="0"/>
        <cfvo type="num" val="0.01" gte="0"/>
      </iconSet>
    </cfRule>
  </conditionalFormatting>
  <conditionalFormatting sqref="M323">
    <cfRule type="iconSet" priority="6">
      <iconSet iconSet="3Arrows">
        <cfvo type="percent" val="0"/>
        <cfvo type="num" val="0"/>
        <cfvo type="num" val="0.01" gte="0"/>
      </iconSet>
    </cfRule>
  </conditionalFormatting>
  <conditionalFormatting sqref="M324">
    <cfRule type="iconSet" priority="5">
      <iconSet iconSet="3Arrows">
        <cfvo type="percent" val="0"/>
        <cfvo type="num" val="0"/>
        <cfvo type="num" val="0.01" gte="0"/>
      </iconSet>
    </cfRule>
  </conditionalFormatting>
  <conditionalFormatting sqref="M325">
    <cfRule type="iconSet" priority="4">
      <iconSet iconSet="3Arrows">
        <cfvo type="percent" val="0"/>
        <cfvo type="num" val="0"/>
        <cfvo type="num" val="0.01" gte="0"/>
      </iconSet>
    </cfRule>
  </conditionalFormatting>
  <conditionalFormatting sqref="M326">
    <cfRule type="iconSet" priority="3">
      <iconSet iconSet="3Arrows">
        <cfvo type="percent" val="0"/>
        <cfvo type="num" val="0"/>
        <cfvo type="num" val="0.01" gte="0"/>
      </iconSet>
    </cfRule>
  </conditionalFormatting>
  <conditionalFormatting sqref="M327">
    <cfRule type="iconSet" priority="2">
      <iconSet iconSet="3Arrows">
        <cfvo type="percent" val="0"/>
        <cfvo type="num" val="0"/>
        <cfvo type="num" val="0.01" gte="0"/>
      </iconSet>
    </cfRule>
  </conditionalFormatting>
  <conditionalFormatting sqref="I315">
    <cfRule type="expression" dxfId="3" priority="1" stopIfTrue="1">
      <formula>"IF($E3&lt;25)"</formula>
    </cfRule>
  </conditionalFormatting>
  <dataValidations count="1">
    <dataValidation type="list" allowBlank="1" showInputMessage="1" showErrorMessage="1" sqref="H18:K18" xr:uid="{AC3D0967-E0FE-4C9C-95AA-D6DC3DF8F2B8}">
      <formula1>$A$364:$A$368</formula1>
    </dataValidation>
  </dataValidations>
  <pageMargins left="0.7" right="0.7" top="0.75" bottom="0.75" header="0.3" footer="0.3"/>
  <pageSetup paperSize="9" scale="45" orientation="portrait"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S70"/>
  <sheetViews>
    <sheetView showGridLines="0" zoomScaleNormal="100" workbookViewId="0">
      <pane ySplit="2" topLeftCell="A3" activePane="bottomLeft" state="frozen"/>
      <selection pane="bottomLeft" sqref="A1:J1"/>
    </sheetView>
  </sheetViews>
  <sheetFormatPr baseColWidth="10" defaultColWidth="9" defaultRowHeight="14"/>
  <cols>
    <col min="1" max="1" width="28.5" style="67" customWidth="1"/>
    <col min="2" max="2" width="5.5" style="67" customWidth="1"/>
    <col min="3" max="3" width="6" style="67" customWidth="1"/>
    <col min="4" max="4" width="11.5" style="67" customWidth="1"/>
    <col min="5" max="5" width="12.5" style="67" customWidth="1"/>
    <col min="6" max="6" width="14" style="120" customWidth="1"/>
    <col min="7" max="9" width="11.1640625" style="67" customWidth="1"/>
    <col min="10" max="10" width="13.83203125" style="67" customWidth="1"/>
    <col min="11" max="16384" width="9" style="67"/>
  </cols>
  <sheetData>
    <row r="1" spans="1:17" s="120" customFormat="1" ht="127" customHeight="1">
      <c r="A1" s="318" t="s">
        <v>1736</v>
      </c>
      <c r="B1" s="319"/>
      <c r="C1" s="319"/>
      <c r="D1" s="319"/>
      <c r="E1" s="319"/>
      <c r="F1" s="319"/>
      <c r="G1" s="319"/>
      <c r="H1" s="319"/>
      <c r="I1" s="319"/>
      <c r="J1" s="319"/>
    </row>
    <row r="2" spans="1:17" s="120" customFormat="1" ht="33.75" customHeight="1">
      <c r="A2" s="320" t="s">
        <v>188</v>
      </c>
      <c r="B2" s="320"/>
      <c r="C2" s="320"/>
      <c r="D2" s="320"/>
      <c r="E2" s="320"/>
      <c r="F2" s="320"/>
      <c r="G2" s="320"/>
      <c r="H2" s="320"/>
      <c r="I2" s="320"/>
      <c r="J2" s="320"/>
      <c r="K2" s="157"/>
      <c r="L2" s="157"/>
      <c r="M2" s="157"/>
      <c r="N2" s="157"/>
      <c r="O2" s="157"/>
      <c r="P2" s="157"/>
      <c r="Q2" s="157"/>
    </row>
    <row r="3" spans="1:17" s="120" customFormat="1" ht="12.75" customHeight="1" thickBot="1"/>
    <row r="4" spans="1:17" ht="12.75" customHeight="1" thickBot="1">
      <c r="A4" s="158" t="s">
        <v>138</v>
      </c>
      <c r="B4" s="159"/>
      <c r="C4" s="159"/>
      <c r="D4" s="159"/>
      <c r="E4" s="159"/>
      <c r="F4" s="160"/>
    </row>
    <row r="5" spans="1:17" ht="12.75" customHeight="1">
      <c r="A5" s="161" t="s">
        <v>139</v>
      </c>
      <c r="B5" s="743" t="str">
        <f>IF('SLIPTA Laboratory Profile'!E4&lt;&gt;"",'SLIPTA Laboratory Profile'!E4,IF('SLIPTA Laboratory Profile'!E4,"",""))</f>
        <v/>
      </c>
      <c r="C5" s="743"/>
      <c r="D5" s="743"/>
      <c r="E5" s="743"/>
      <c r="F5" s="744"/>
    </row>
    <row r="6" spans="1:17" s="94" customFormat="1" ht="12.75" customHeight="1">
      <c r="A6" s="162" t="s">
        <v>140</v>
      </c>
      <c r="B6" s="337" t="str">
        <f>IF('SLIPTA Laboratory Profile'!E5&lt;&gt;"",'SLIPTA Laboratory Profile'!E5,IF('SLIPTA Laboratory Profile'!E5,"",""))</f>
        <v/>
      </c>
      <c r="C6" s="337"/>
      <c r="D6" s="337"/>
      <c r="E6" s="337"/>
      <c r="F6" s="713"/>
    </row>
    <row r="7" spans="1:17" s="94" customFormat="1" ht="12.75" customHeight="1">
      <c r="A7" s="162" t="s">
        <v>141</v>
      </c>
      <c r="B7" s="337" t="str">
        <f>IF('SLIPTA Laboratory Profile'!E6&lt;&gt;"",'SLIPTA Laboratory Profile'!E6,IF('SLIPTA Laboratory Profile'!E6,"",""))</f>
        <v/>
      </c>
      <c r="C7" s="337"/>
      <c r="D7" s="337"/>
      <c r="E7" s="337"/>
      <c r="F7" s="713"/>
    </row>
    <row r="8" spans="1:17" s="94" customFormat="1" ht="12.75" customHeight="1">
      <c r="A8" s="162" t="s">
        <v>142</v>
      </c>
      <c r="B8" s="337" t="str">
        <f>IF('SLIPTA Laboratory Profile'!E7&lt;&gt;"",'SLIPTA Laboratory Profile'!E7,IF('SLIPTA Laboratory Profile'!E7,"",""))</f>
        <v/>
      </c>
      <c r="C8" s="337"/>
      <c r="D8" s="337"/>
      <c r="E8" s="337"/>
      <c r="F8" s="713"/>
    </row>
    <row r="9" spans="1:17" s="94" customFormat="1" ht="12.75" customHeight="1">
      <c r="A9" s="162" t="s">
        <v>143</v>
      </c>
      <c r="B9" s="337" t="str">
        <f>IF('SLIPTA Laboratory Profile'!E8&lt;&gt;"",'SLIPTA Laboratory Profile'!E8,IF('SLIPTA Laboratory Profile'!E8,"",""))</f>
        <v/>
      </c>
      <c r="C9" s="337"/>
      <c r="D9" s="337"/>
      <c r="E9" s="337"/>
      <c r="F9" s="713"/>
    </row>
    <row r="10" spans="1:17" s="94" customFormat="1" ht="12.75" customHeight="1">
      <c r="A10" s="162" t="s">
        <v>144</v>
      </c>
      <c r="B10" s="337" t="str">
        <f>IF('SLIPTA Laboratory Profile'!E9&lt;&gt;"",'SLIPTA Laboratory Profile'!E9,IF('SLIPTA Laboratory Profile'!E9,"",""))</f>
        <v/>
      </c>
      <c r="C10" s="337"/>
      <c r="D10" s="337"/>
      <c r="E10" s="337"/>
      <c r="F10" s="713"/>
    </row>
    <row r="11" spans="1:17" s="94" customFormat="1" ht="12.75" customHeight="1">
      <c r="A11" s="162" t="s">
        <v>145</v>
      </c>
      <c r="B11" s="337" t="str">
        <f>IF('SLIPTA Laboratory Profile'!E10&lt;&gt;"",'SLIPTA Laboratory Profile'!E10,IF('SLIPTA Laboratory Profile'!E10,"",""))</f>
        <v/>
      </c>
      <c r="C11" s="337"/>
      <c r="D11" s="337"/>
      <c r="E11" s="337"/>
      <c r="F11" s="713"/>
    </row>
    <row r="12" spans="1:17" s="94" customFormat="1" ht="12.75" customHeight="1">
      <c r="A12" s="162" t="s">
        <v>146</v>
      </c>
      <c r="B12" s="337" t="str">
        <f>IF('SLIPTA Laboratory Profile'!E11&lt;&gt;"",'SLIPTA Laboratory Profile'!E11,IF('SLIPTA Laboratory Profile'!E11,"",""))</f>
        <v/>
      </c>
      <c r="C12" s="337"/>
      <c r="D12" s="337"/>
      <c r="E12" s="337"/>
      <c r="F12" s="713"/>
    </row>
    <row r="13" spans="1:17" s="94" customFormat="1" ht="12.75" customHeight="1">
      <c r="A13" s="162" t="s">
        <v>147</v>
      </c>
      <c r="B13" s="337" t="str">
        <f>IF('SLIPTA Laboratory Profile'!E13&lt;&gt;"",'SLIPTA Laboratory Profile'!E13,IF('SLIPTA Laboratory Profile'!E13,"",""))</f>
        <v/>
      </c>
      <c r="C13" s="337"/>
      <c r="D13" s="337"/>
      <c r="E13" s="337"/>
      <c r="F13" s="713"/>
    </row>
    <row r="14" spans="1:17" s="94" customFormat="1" ht="12.75" customHeight="1" thickBot="1">
      <c r="A14" s="163" t="s">
        <v>148</v>
      </c>
      <c r="B14" s="725" t="str">
        <f>IF('SLIPTA Laboratory Profile'!E14&lt;&gt;"",'SLIPTA Laboratory Profile'!E14,IF('SLIPTA Laboratory Profile'!E14,"",""))</f>
        <v/>
      </c>
      <c r="C14" s="725"/>
      <c r="D14" s="725"/>
      <c r="E14" s="725"/>
      <c r="F14" s="726"/>
    </row>
    <row r="15" spans="1:17" ht="12.75" customHeight="1" thickBot="1">
      <c r="B15" s="85"/>
      <c r="C15" s="85"/>
      <c r="D15" s="85"/>
    </row>
    <row r="16" spans="1:17" ht="12.75" customHeight="1" thickBot="1">
      <c r="A16" s="158" t="s">
        <v>149</v>
      </c>
      <c r="B16" s="164"/>
      <c r="C16" s="164"/>
      <c r="D16" s="164"/>
      <c r="E16" s="159"/>
      <c r="F16" s="160"/>
    </row>
    <row r="17" spans="1:19" ht="12.75" customHeight="1">
      <c r="A17" s="161" t="s">
        <v>150</v>
      </c>
      <c r="B17" s="727"/>
      <c r="C17" s="727"/>
      <c r="D17" s="727"/>
      <c r="E17" s="727"/>
      <c r="F17" s="728"/>
    </row>
    <row r="18" spans="1:19" ht="12.75" customHeight="1" thickBot="1">
      <c r="A18" s="163" t="s">
        <v>151</v>
      </c>
      <c r="B18" s="723"/>
      <c r="C18" s="723"/>
      <c r="D18" s="723"/>
      <c r="E18" s="723"/>
      <c r="F18" s="724"/>
    </row>
    <row r="19" spans="1:19" ht="12.75" customHeight="1" thickBot="1">
      <c r="B19" s="85"/>
      <c r="C19" s="85"/>
      <c r="D19" s="85"/>
    </row>
    <row r="20" spans="1:19" ht="12.75" customHeight="1" thickBot="1">
      <c r="A20" s="158" t="s">
        <v>189</v>
      </c>
      <c r="B20" s="164"/>
      <c r="C20" s="164"/>
      <c r="D20" s="165"/>
    </row>
    <row r="21" spans="1:19" ht="32.25" customHeight="1" thickBot="1">
      <c r="A21" s="166"/>
      <c r="B21" s="709" t="s">
        <v>153</v>
      </c>
      <c r="C21" s="745"/>
      <c r="D21" s="167" t="s">
        <v>190</v>
      </c>
    </row>
    <row r="22" spans="1:19" ht="12.75" customHeight="1">
      <c r="A22" s="168" t="s">
        <v>154</v>
      </c>
      <c r="B22" s="746">
        <f>G41</f>
        <v>0</v>
      </c>
      <c r="C22" s="747"/>
      <c r="D22" s="169" t="str">
        <f>IF(B22&gt;=0.95,"5 star",IF(B22&gt;=0.85,"4 star",IF(B22&gt;=0.75,"3 star",IF(B22&gt;=0.65,"2 star",IF(B22&gt;=0.55,"1 star",IF(B22&gt;=0,"0 star"))))))</f>
        <v>0 star</v>
      </c>
      <c r="F22" s="170"/>
      <c r="G22" s="170"/>
    </row>
    <row r="23" spans="1:19" ht="12.75" customHeight="1" thickBot="1">
      <c r="A23" s="41" t="s">
        <v>155</v>
      </c>
      <c r="B23" s="748" t="str">
        <f>IF($H$41="","",IF($H$41&lt;&gt;"",ROUND($H$41/$E$41,2)))</f>
        <v/>
      </c>
      <c r="C23" s="749"/>
      <c r="D23" s="171" t="str">
        <f>IF(B23="","",IF(B23&gt;=0.95,"5 stars",IF(B23&gt;=0.85,"4 stars",IF(B23&gt;=0.75,"3 stars",IF(B23&gt;=0.65,"2 stars",IF(B23&gt;=0.55,"1 star",IF(B23&gt;=0,"0 stars")))))))</f>
        <v/>
      </c>
      <c r="E23" s="742" t="s">
        <v>156</v>
      </c>
      <c r="F23" s="395"/>
      <c r="G23" s="395"/>
      <c r="H23" s="395"/>
      <c r="I23" s="395"/>
      <c r="J23" s="395"/>
      <c r="K23" s="395"/>
      <c r="L23" s="395"/>
      <c r="M23" s="395"/>
      <c r="N23" s="395"/>
      <c r="O23" s="395"/>
      <c r="P23" s="395"/>
      <c r="Q23" s="395"/>
      <c r="R23" s="395"/>
      <c r="S23" s="395"/>
    </row>
    <row r="24" spans="1:19" ht="12.75" customHeight="1" thickBot="1">
      <c r="B24" s="85"/>
      <c r="C24" s="85"/>
      <c r="D24" s="85"/>
    </row>
    <row r="25" spans="1:19" ht="12.75" customHeight="1" thickBot="1">
      <c r="A25" s="158" t="s">
        <v>191</v>
      </c>
      <c r="B25" s="164"/>
      <c r="C25" s="164"/>
      <c r="D25" s="164"/>
      <c r="E25" s="159"/>
      <c r="F25" s="172"/>
      <c r="G25" s="159"/>
      <c r="H25" s="159"/>
      <c r="I25" s="159"/>
      <c r="J25" s="173"/>
    </row>
    <row r="26" spans="1:19" ht="12.75" customHeight="1">
      <c r="A26" s="714" t="s">
        <v>157</v>
      </c>
      <c r="B26" s="715"/>
      <c r="C26" s="715"/>
      <c r="D26" s="716"/>
      <c r="E26" s="739" t="s">
        <v>158</v>
      </c>
      <c r="F26" s="711" t="s">
        <v>159</v>
      </c>
      <c r="G26" s="712"/>
      <c r="H26" s="711" t="s">
        <v>160</v>
      </c>
      <c r="I26" s="712"/>
      <c r="J26" s="739" t="s">
        <v>161</v>
      </c>
    </row>
    <row r="27" spans="1:19" ht="12.75" customHeight="1" thickBot="1">
      <c r="A27" s="717"/>
      <c r="B27" s="718"/>
      <c r="C27" s="718"/>
      <c r="D27" s="719"/>
      <c r="E27" s="740"/>
      <c r="F27" s="174" t="s">
        <v>151</v>
      </c>
      <c r="G27" s="175" t="str">
        <f>IF(B18&lt;&gt;"",B18,IF(B18,"",""))</f>
        <v/>
      </c>
      <c r="H27" s="174" t="s">
        <v>151</v>
      </c>
      <c r="I27" s="175" t="str">
        <f>IF(A23="Select previous audit","",IF(A23="N/A","",IF(A23="Baseline audit",'Previous Audit Information'!G143:H143,IF(A23="Audit 1",'Previous Audit Information'!I143:J143,IF(A23="Audit 2",'Previous Audit Information'!K143:L143,IF(A23="Audit 3",'Previous Audit Information'!M143:N143,IF(A23="","")))))))</f>
        <v/>
      </c>
      <c r="J27" s="740"/>
    </row>
    <row r="28" spans="1:19" ht="19" customHeight="1" thickBot="1">
      <c r="A28" s="720"/>
      <c r="B28" s="721"/>
      <c r="C28" s="721"/>
      <c r="D28" s="722"/>
      <c r="E28" s="741"/>
      <c r="F28" s="709" t="s">
        <v>163</v>
      </c>
      <c r="G28" s="710"/>
      <c r="H28" s="709" t="s">
        <v>164</v>
      </c>
      <c r="I28" s="710"/>
      <c r="J28" s="741"/>
    </row>
    <row r="29" spans="1:19" ht="12.75" customHeight="1">
      <c r="A29" s="737" t="s">
        <v>165</v>
      </c>
      <c r="B29" s="683"/>
      <c r="C29" s="683"/>
      <c r="D29" s="738"/>
      <c r="E29" s="176">
        <f>SLIPTA_S1!D75</f>
        <v>28</v>
      </c>
      <c r="F29" s="177">
        <f>SLIPTA_S1!$F$75</f>
        <v>0</v>
      </c>
      <c r="G29" s="178">
        <f>(F29/E29)</f>
        <v>0</v>
      </c>
      <c r="H29" s="179" t="str">
        <f>IF($A$23="Select previous audit","",IF($A$23="N/A","",IF($A$23="Baseline audit",'Previous Audit Information'!G146,IF($A$23="Audit 1",'Previous Audit Information'!I146,IF($A$23="Audit 2",'Previous Audit Information'!K146,IF($A$23="Audit 3",'Previous Audit Information'!M146))))))</f>
        <v/>
      </c>
      <c r="I29" s="178" t="str">
        <f>IF(H29&lt;&gt;"",H29/E29,IF(H29="",""))</f>
        <v/>
      </c>
      <c r="J29" s="180" t="str">
        <f>IF(I29&lt;&gt;"",G29-I29,IF(I29="",""))</f>
        <v/>
      </c>
    </row>
    <row r="30" spans="1:19" ht="12.75" customHeight="1">
      <c r="A30" s="730" t="s">
        <v>124</v>
      </c>
      <c r="B30" s="680"/>
      <c r="C30" s="680"/>
      <c r="D30" s="731"/>
      <c r="E30" s="120">
        <f>SLIPTA_S2!D46</f>
        <v>14</v>
      </c>
      <c r="F30" s="176">
        <f>SLIPTA_S2!F46</f>
        <v>0</v>
      </c>
      <c r="G30" s="181">
        <f t="shared" ref="G30:G40" si="0">(F30/E30)</f>
        <v>0</v>
      </c>
      <c r="H30" s="179" t="str">
        <f>IF($A$23="Select previous audit","",IF($A$23="N/A","",IF($A$23="Baseline audit",'Previous Audit Information'!G147,IF($A$23="Audit 1",'Previous Audit Information'!I147,IF($A$23="Audit 2",'Previous Audit Information'!K147,IF($A$23="Audit 3",'Previous Audit Information'!M147))))))</f>
        <v/>
      </c>
      <c r="I30" s="178" t="str">
        <f t="shared" ref="I30:I40" si="1">IF(H30&lt;&gt;"",H30/E30,IF(H30="",""))</f>
        <v/>
      </c>
      <c r="J30" s="180" t="str">
        <f t="shared" ref="J30:J41" si="2">IF(I30&lt;&gt;"",G30-I30,IF(I30="",""))</f>
        <v/>
      </c>
    </row>
    <row r="31" spans="1:19" ht="12.75" customHeight="1">
      <c r="A31" s="730" t="s">
        <v>166</v>
      </c>
      <c r="B31" s="680"/>
      <c r="C31" s="680"/>
      <c r="D31" s="731"/>
      <c r="E31" s="176">
        <f>SLIPTA_S3!D66</f>
        <v>22</v>
      </c>
      <c r="F31" s="176">
        <f>SLIPTA_S3!F66</f>
        <v>0</v>
      </c>
      <c r="G31" s="181">
        <f t="shared" si="0"/>
        <v>0</v>
      </c>
      <c r="H31" s="179" t="str">
        <f>IF($A$23="Select previous audit","",IF($A$23="N/A","",IF($A$23="Baseline audit",'Previous Audit Information'!G148,IF($A$23="Audit 1",'Previous Audit Information'!I148,IF($A$23="Audit 2",'Previous Audit Information'!K148,IF($A$23="Audit 3",'Previous Audit Information'!M148))))))</f>
        <v/>
      </c>
      <c r="I31" s="178" t="str">
        <f t="shared" si="1"/>
        <v/>
      </c>
      <c r="J31" s="180" t="str">
        <f t="shared" si="2"/>
        <v/>
      </c>
    </row>
    <row r="32" spans="1:19" ht="12.75" customHeight="1">
      <c r="A32" s="730" t="s">
        <v>167</v>
      </c>
      <c r="B32" s="680"/>
      <c r="C32" s="680"/>
      <c r="D32" s="731"/>
      <c r="E32" s="176">
        <f>SLIPTA_S4!D20</f>
        <v>10</v>
      </c>
      <c r="F32" s="176">
        <f>SLIPTA_S4!F20</f>
        <v>0</v>
      </c>
      <c r="G32" s="181">
        <f t="shared" si="0"/>
        <v>0</v>
      </c>
      <c r="H32" s="179" t="str">
        <f>IF($A$23="Select previous audit","",IF($A$23="N/A","",IF($A$23="Baseline audit",'Previous Audit Information'!G149,IF($A$23="Audit 1",'Previous Audit Information'!I149,IF($A$23="Audit 2",'Previous Audit Information'!K149,IF($A$23="Audit 3",'Previous Audit Information'!M149))))))</f>
        <v/>
      </c>
      <c r="I32" s="178" t="str">
        <f t="shared" si="1"/>
        <v/>
      </c>
      <c r="J32" s="180" t="str">
        <f t="shared" si="2"/>
        <v/>
      </c>
    </row>
    <row r="33" spans="1:10" ht="12.75" customHeight="1">
      <c r="A33" s="730" t="s">
        <v>127</v>
      </c>
      <c r="B33" s="680"/>
      <c r="C33" s="680"/>
      <c r="D33" s="731"/>
      <c r="E33" s="176">
        <f>SLIPTA_S5!D52</f>
        <v>35</v>
      </c>
      <c r="F33" s="176">
        <f>SLIPTA_S5!F52</f>
        <v>0</v>
      </c>
      <c r="G33" s="181">
        <f t="shared" si="0"/>
        <v>0</v>
      </c>
      <c r="H33" s="179" t="str">
        <f>IF($A$23="Select previous audit","",IF($A$23="N/A","",IF($A$23="Baseline audit",'Previous Audit Information'!G150,IF($A$23="Audit 1",'Previous Audit Information'!I150,IF($A$23="Audit 2",'Previous Audit Information'!K150,IF($A$23="Audit 3",'Previous Audit Information'!M150))))))</f>
        <v/>
      </c>
      <c r="I33" s="178" t="str">
        <f t="shared" si="1"/>
        <v/>
      </c>
      <c r="J33" s="180" t="str">
        <f t="shared" si="2"/>
        <v/>
      </c>
    </row>
    <row r="34" spans="1:10" ht="12.75" customHeight="1">
      <c r="A34" s="730" t="s">
        <v>168</v>
      </c>
      <c r="B34" s="680"/>
      <c r="C34" s="680"/>
      <c r="D34" s="731"/>
      <c r="E34" s="176">
        <f>SLIPTA_S6!D17</f>
        <v>15</v>
      </c>
      <c r="F34" s="176">
        <f>SLIPTA_S6!F17</f>
        <v>0</v>
      </c>
      <c r="G34" s="181">
        <f t="shared" si="0"/>
        <v>0</v>
      </c>
      <c r="H34" s="179" t="str">
        <f>IF($A$23="Select previous audit","",IF($A$23="N/A","",IF($A$23="Baseline audit",'Previous Audit Information'!G151,IF($A$23="Audit 1",'Previous Audit Information'!I151,IF($A$23="Audit 2",'Previous Audit Information'!K151,IF($A$23="Audit 3",'Previous Audit Information'!M151))))))</f>
        <v/>
      </c>
      <c r="I34" s="178" t="str">
        <f t="shared" si="1"/>
        <v/>
      </c>
      <c r="J34" s="180" t="str">
        <f t="shared" si="2"/>
        <v/>
      </c>
    </row>
    <row r="35" spans="1:10" ht="12.75" customHeight="1">
      <c r="A35" s="730" t="s">
        <v>169</v>
      </c>
      <c r="B35" s="680"/>
      <c r="C35" s="680"/>
      <c r="D35" s="731"/>
      <c r="E35" s="176">
        <f>SLIPTA_S7!D45</f>
        <v>24</v>
      </c>
      <c r="F35" s="176">
        <f>SLIPTA_S7!F45</f>
        <v>0</v>
      </c>
      <c r="G35" s="181">
        <f t="shared" si="0"/>
        <v>0</v>
      </c>
      <c r="H35" s="179" t="str">
        <f>IF($A$23="Select previous audit","",IF($A$23="N/A","",IF($A$23="Baseline audit",'Previous Audit Information'!G152,IF($A$23="Audit 1",'Previous Audit Information'!I152,IF($A$23="Audit 2",'Previous Audit Information'!K152,IF($A$23="Audit 3",'Previous Audit Information'!M152))))))</f>
        <v/>
      </c>
      <c r="I35" s="178" t="str">
        <f t="shared" si="1"/>
        <v/>
      </c>
      <c r="J35" s="180" t="str">
        <f t="shared" si="2"/>
        <v/>
      </c>
    </row>
    <row r="36" spans="1:10" ht="12.75" customHeight="1">
      <c r="A36" s="730" t="s">
        <v>170</v>
      </c>
      <c r="B36" s="680"/>
      <c r="C36" s="680"/>
      <c r="D36" s="731"/>
      <c r="E36" s="176">
        <f>SLIPTA_S8!D83</f>
        <v>32</v>
      </c>
      <c r="F36" s="176">
        <f>SLIPTA_S8!F83</f>
        <v>0</v>
      </c>
      <c r="G36" s="181">
        <f t="shared" si="0"/>
        <v>0</v>
      </c>
      <c r="H36" s="179" t="str">
        <f>IF($A$23="Select previous audit","",IF($A$23="N/A","",IF($A$23="Baseline audit",'Previous Audit Information'!G153,IF($A$23="Audit 1",'Previous Audit Information'!I153,IF($A$23="Audit 2",'Previous Audit Information'!K153,IF($A$23="Audit 3",'Previous Audit Information'!M153))))))</f>
        <v/>
      </c>
      <c r="I36" s="178" t="str">
        <f t="shared" si="1"/>
        <v/>
      </c>
      <c r="J36" s="180" t="str">
        <f t="shared" si="2"/>
        <v/>
      </c>
    </row>
    <row r="37" spans="1:10" ht="12.75" customHeight="1">
      <c r="A37" s="730" t="s">
        <v>131</v>
      </c>
      <c r="B37" s="680"/>
      <c r="C37" s="680"/>
      <c r="D37" s="731"/>
      <c r="E37" s="182">
        <f>SLIPTA_S9!D45</f>
        <v>21</v>
      </c>
      <c r="F37" s="176">
        <f>SLIPTA_S9!F45</f>
        <v>0</v>
      </c>
      <c r="G37" s="181">
        <f t="shared" si="0"/>
        <v>0</v>
      </c>
      <c r="H37" s="179" t="str">
        <f>IF($A$23="Select previous audit","",IF($A$23="N/A","",IF($A$23="Baseline audit",'Previous Audit Information'!G154,IF($A$23="Audit 1",'Previous Audit Information'!I154,IF($A$23="Audit 2",'Previous Audit Information'!K154,IF($A$23="Audit 3",'Previous Audit Information'!M154))))))</f>
        <v/>
      </c>
      <c r="I37" s="178" t="str">
        <f t="shared" si="1"/>
        <v/>
      </c>
      <c r="J37" s="180" t="str">
        <f t="shared" si="2"/>
        <v/>
      </c>
    </row>
    <row r="38" spans="1:10" ht="12.75" customHeight="1">
      <c r="A38" s="730" t="s">
        <v>132</v>
      </c>
      <c r="B38" s="680"/>
      <c r="C38" s="680"/>
      <c r="D38" s="731"/>
      <c r="E38" s="176">
        <f>SLIPTA_S10!D23</f>
        <v>19</v>
      </c>
      <c r="F38" s="176">
        <f>SLIPTA_S10!F23</f>
        <v>0</v>
      </c>
      <c r="G38" s="181">
        <f t="shared" si="0"/>
        <v>0</v>
      </c>
      <c r="H38" s="179" t="str">
        <f>IF($A$23="Select previous audit","",IF($A$23="N/A","",IF($A$23="Baseline audit",'Previous Audit Information'!G155,IF($A$23="Audit 1",'Previous Audit Information'!I155,IF($A$23="Audit 2",'Previous Audit Information'!K155,IF($A$23="Audit 3",'Previous Audit Information'!M155))))))</f>
        <v/>
      </c>
      <c r="I38" s="178" t="str">
        <f t="shared" si="1"/>
        <v/>
      </c>
      <c r="J38" s="180" t="str">
        <f t="shared" si="2"/>
        <v/>
      </c>
    </row>
    <row r="39" spans="1:10" ht="12.75" customHeight="1">
      <c r="A39" s="730" t="s">
        <v>171</v>
      </c>
      <c r="B39" s="680"/>
      <c r="C39" s="680"/>
      <c r="D39" s="731"/>
      <c r="E39" s="176">
        <f>SLIPTA_S11!D21</f>
        <v>12</v>
      </c>
      <c r="F39" s="176">
        <f>SLIPTA_S11!F21</f>
        <v>0</v>
      </c>
      <c r="G39" s="181">
        <f t="shared" si="0"/>
        <v>0</v>
      </c>
      <c r="H39" s="179" t="str">
        <f>IF($A$23="Select previous audit","",IF($A$23="N/A","",IF($A$23="Baseline audit",'Previous Audit Information'!G156,IF($A$23="Audit 1",'Previous Audit Information'!I156,IF($A$23="Audit 2",'Previous Audit Information'!K156,IF($A$23="Audit 3",'Previous Audit Information'!M156))))))</f>
        <v/>
      </c>
      <c r="I39" s="178" t="str">
        <f t="shared" si="1"/>
        <v/>
      </c>
      <c r="J39" s="180" t="str">
        <f t="shared" si="2"/>
        <v/>
      </c>
    </row>
    <row r="40" spans="1:10" ht="12.75" customHeight="1" thickBot="1">
      <c r="A40" s="732" t="s">
        <v>172</v>
      </c>
      <c r="B40" s="732"/>
      <c r="C40" s="732"/>
      <c r="D40" s="733"/>
      <c r="E40" s="183">
        <f>SLIPTA_S12!D74</f>
        <v>43</v>
      </c>
      <c r="F40" s="183">
        <f>SLIPTA_S12!F74</f>
        <v>0</v>
      </c>
      <c r="G40" s="184">
        <f t="shared" si="0"/>
        <v>0</v>
      </c>
      <c r="H40" s="179" t="str">
        <f>IF($A$23="Select previous audit","",IF($A$23="N/A","",IF($A$23="Baseline audit",'Previous Audit Information'!G157,IF($A$23="Audit 1",'Previous Audit Information'!I157,IF($A$23="Audit 2",'Previous Audit Information'!K157,IF($A$23="Audit 3",'Previous Audit Information'!M157))))))</f>
        <v/>
      </c>
      <c r="I40" s="178" t="str">
        <f t="shared" si="1"/>
        <v/>
      </c>
      <c r="J40" s="185" t="str">
        <f t="shared" si="2"/>
        <v/>
      </c>
    </row>
    <row r="41" spans="1:10" ht="12.75" customHeight="1" thickBot="1">
      <c r="A41" s="734" t="s">
        <v>192</v>
      </c>
      <c r="B41" s="735"/>
      <c r="C41" s="735"/>
      <c r="D41" s="736"/>
      <c r="E41" s="186">
        <f>SUM(E29:E40)</f>
        <v>275</v>
      </c>
      <c r="F41" s="187">
        <f>SUM(F29:F40)</f>
        <v>0</v>
      </c>
      <c r="G41" s="188">
        <f>ROUND(F41/E41,2)</f>
        <v>0</v>
      </c>
      <c r="H41" s="187" t="str">
        <f>IF(A23="Select previous audit","",IF(A23="N/A","",IF(A23&lt;&gt;"",SUM(H29:H40))))</f>
        <v/>
      </c>
      <c r="I41" s="189" t="str">
        <f>IF($H$41="","",IF($H$41&lt;&gt;"",ROUND($H$41/$E$41,2)))</f>
        <v/>
      </c>
      <c r="J41" s="132" t="str">
        <f t="shared" si="2"/>
        <v/>
      </c>
    </row>
    <row r="42" spans="1:10" ht="12.75" customHeight="1"/>
    <row r="43" spans="1:10" ht="12.75" customHeight="1">
      <c r="B43" s="144"/>
      <c r="C43" s="144"/>
      <c r="D43" s="144"/>
      <c r="E43" s="144"/>
      <c r="F43" s="107"/>
      <c r="G43" s="144"/>
      <c r="H43" s="144"/>
      <c r="I43" s="144"/>
      <c r="J43" s="144"/>
    </row>
    <row r="44" spans="1:10" ht="12.75" customHeight="1">
      <c r="A44" s="138" t="s">
        <v>29</v>
      </c>
      <c r="B44" s="679" t="s">
        <v>123</v>
      </c>
      <c r="C44" s="679"/>
      <c r="D44" s="679"/>
      <c r="E44" s="679"/>
      <c r="F44" s="139" t="s">
        <v>173</v>
      </c>
      <c r="G44" s="144"/>
      <c r="H44" s="144"/>
      <c r="I44" s="144"/>
      <c r="J44" s="144"/>
    </row>
    <row r="45" spans="1:10" ht="12.75" customHeight="1">
      <c r="A45" s="138" t="s">
        <v>174</v>
      </c>
      <c r="B45" s="679" t="s">
        <v>124</v>
      </c>
      <c r="C45" s="679"/>
      <c r="D45" s="679"/>
      <c r="E45" s="679"/>
      <c r="F45" s="139" t="s">
        <v>175</v>
      </c>
      <c r="G45" s="144"/>
      <c r="H45" s="144"/>
      <c r="I45" s="144"/>
      <c r="J45" s="144"/>
    </row>
    <row r="46" spans="1:10" ht="12.75" customHeight="1">
      <c r="A46" s="138" t="s">
        <v>117</v>
      </c>
      <c r="B46" s="679" t="s">
        <v>125</v>
      </c>
      <c r="C46" s="679"/>
      <c r="D46" s="679"/>
      <c r="E46" s="679"/>
      <c r="F46" s="139" t="s">
        <v>176</v>
      </c>
      <c r="G46" s="144"/>
      <c r="H46" s="144"/>
      <c r="I46" s="144"/>
      <c r="J46" s="144"/>
    </row>
    <row r="47" spans="1:10" ht="12.75" customHeight="1">
      <c r="A47" s="138" t="s">
        <v>118</v>
      </c>
      <c r="B47" s="679" t="s">
        <v>126</v>
      </c>
      <c r="C47" s="679"/>
      <c r="D47" s="679"/>
      <c r="E47" s="679"/>
      <c r="F47" s="139" t="s">
        <v>177</v>
      </c>
      <c r="G47" s="144"/>
      <c r="H47" s="144"/>
      <c r="I47" s="144"/>
      <c r="J47" s="144"/>
    </row>
    <row r="48" spans="1:10" ht="12.75" customHeight="1">
      <c r="A48" s="138" t="s">
        <v>119</v>
      </c>
      <c r="B48" s="679" t="s">
        <v>127</v>
      </c>
      <c r="C48" s="679"/>
      <c r="D48" s="679"/>
      <c r="E48" s="679"/>
      <c r="F48" s="139" t="s">
        <v>178</v>
      </c>
      <c r="G48" s="144"/>
      <c r="H48" s="144"/>
      <c r="I48" s="144"/>
      <c r="J48" s="144"/>
    </row>
    <row r="49" spans="1:10" ht="12.75" customHeight="1">
      <c r="A49" s="138"/>
      <c r="B49" s="679" t="s">
        <v>179</v>
      </c>
      <c r="C49" s="679"/>
      <c r="D49" s="679"/>
      <c r="E49" s="679"/>
      <c r="F49" s="139" t="s">
        <v>180</v>
      </c>
      <c r="G49" s="144"/>
      <c r="H49" s="144"/>
      <c r="I49" s="144"/>
      <c r="J49" s="144"/>
    </row>
    <row r="50" spans="1:10" ht="12.75" customHeight="1">
      <c r="A50" s="138"/>
      <c r="B50" s="679" t="s">
        <v>129</v>
      </c>
      <c r="C50" s="679"/>
      <c r="D50" s="679"/>
      <c r="E50" s="679"/>
      <c r="F50" s="139" t="s">
        <v>181</v>
      </c>
      <c r="G50" s="144"/>
      <c r="H50" s="144"/>
      <c r="I50" s="144"/>
      <c r="J50" s="144"/>
    </row>
    <row r="51" spans="1:10" ht="12.75" customHeight="1">
      <c r="A51" s="138"/>
      <c r="B51" s="679" t="s">
        <v>182</v>
      </c>
      <c r="C51" s="679"/>
      <c r="D51" s="679"/>
      <c r="E51" s="679"/>
      <c r="F51" s="139" t="s">
        <v>183</v>
      </c>
      <c r="G51" s="144"/>
      <c r="H51" s="144"/>
      <c r="I51" s="144"/>
      <c r="J51" s="144"/>
    </row>
    <row r="52" spans="1:10" ht="12.75" customHeight="1">
      <c r="A52" s="138"/>
      <c r="B52" s="679" t="s">
        <v>131</v>
      </c>
      <c r="C52" s="679"/>
      <c r="D52" s="679"/>
      <c r="E52" s="679"/>
      <c r="F52" s="139" t="s">
        <v>184</v>
      </c>
      <c r="G52" s="144"/>
      <c r="H52" s="144"/>
      <c r="I52" s="144"/>
      <c r="J52" s="144"/>
    </row>
    <row r="53" spans="1:10" ht="12.75" customHeight="1">
      <c r="A53" s="138"/>
      <c r="B53" s="679" t="s">
        <v>132</v>
      </c>
      <c r="C53" s="679"/>
      <c r="D53" s="679"/>
      <c r="E53" s="679"/>
      <c r="F53" s="139" t="s">
        <v>185</v>
      </c>
      <c r="G53" s="144"/>
      <c r="H53" s="144"/>
      <c r="I53" s="144"/>
      <c r="J53" s="144"/>
    </row>
    <row r="54" spans="1:10" ht="12.75" customHeight="1">
      <c r="A54" s="138"/>
      <c r="B54" s="679" t="s">
        <v>133</v>
      </c>
      <c r="C54" s="679"/>
      <c r="D54" s="679"/>
      <c r="E54" s="679"/>
      <c r="F54" s="139" t="s">
        <v>186</v>
      </c>
      <c r="G54" s="144"/>
      <c r="H54" s="144"/>
      <c r="I54" s="144"/>
      <c r="J54" s="144"/>
    </row>
    <row r="55" spans="1:10" ht="12.75" customHeight="1">
      <c r="A55" s="138"/>
      <c r="B55" s="679" t="s">
        <v>134</v>
      </c>
      <c r="C55" s="679"/>
      <c r="D55" s="679"/>
      <c r="E55" s="679"/>
      <c r="F55" s="139" t="s">
        <v>187</v>
      </c>
      <c r="G55" s="144"/>
      <c r="H55" s="144"/>
      <c r="I55" s="144"/>
      <c r="J55" s="144"/>
    </row>
    <row r="56" spans="1:10" ht="12.75" customHeight="1">
      <c r="B56" s="729" t="s">
        <v>193</v>
      </c>
      <c r="C56" s="729"/>
      <c r="D56" s="729"/>
      <c r="E56" s="729"/>
      <c r="F56" s="139" t="s">
        <v>194</v>
      </c>
      <c r="G56" s="144"/>
      <c r="H56" s="144"/>
      <c r="I56" s="144"/>
      <c r="J56" s="144"/>
    </row>
    <row r="57" spans="1:10" ht="12.75" customHeight="1"/>
    <row r="58" spans="1:10" ht="12.75" customHeight="1"/>
    <row r="59" spans="1:10" ht="12.75" customHeight="1"/>
    <row r="60" spans="1:10" ht="12.75" customHeight="1"/>
    <row r="61" spans="1:10" ht="12.75" customHeight="1"/>
    <row r="62" spans="1:10" ht="12.75" customHeight="1"/>
    <row r="63" spans="1:10" ht="12.75" customHeight="1"/>
    <row r="64" spans="1:10" ht="12.75" customHeight="1"/>
    <row r="65" ht="12.75" customHeight="1"/>
    <row r="66" ht="12.75" customHeight="1"/>
    <row r="67" ht="12.75" customHeight="1"/>
    <row r="68" ht="12.75" customHeight="1"/>
    <row r="69" ht="12.75" customHeight="1"/>
    <row r="70" ht="12.75" customHeight="1"/>
  </sheetData>
  <sheetProtection algorithmName="SHA-512" hashValue="QC9QoJHGzf4DdF/wUWhfgO+U7CvhGOBz4rbJLXoi/0YXozomLVkfu4Mh1rZZZmuNATwqAYPsf7v5fm0nKbYCiw==" saltValue="YezPg5EohomHbqY/IENi9A==" spinCount="100000" sheet="1" objects="1" scenarios="1"/>
  <mergeCells count="51">
    <mergeCell ref="A1:J1"/>
    <mergeCell ref="E23:S23"/>
    <mergeCell ref="J26:J28"/>
    <mergeCell ref="A34:D34"/>
    <mergeCell ref="A35:D35"/>
    <mergeCell ref="B5:F5"/>
    <mergeCell ref="B6:F6"/>
    <mergeCell ref="B7:F7"/>
    <mergeCell ref="B8:F8"/>
    <mergeCell ref="B10:F10"/>
    <mergeCell ref="B9:F9"/>
    <mergeCell ref="B21:C21"/>
    <mergeCell ref="B22:C22"/>
    <mergeCell ref="B23:C23"/>
    <mergeCell ref="B12:F12"/>
    <mergeCell ref="B13:F13"/>
    <mergeCell ref="B56:E56"/>
    <mergeCell ref="A39:D39"/>
    <mergeCell ref="F26:G26"/>
    <mergeCell ref="A40:D40"/>
    <mergeCell ref="A41:D41"/>
    <mergeCell ref="A32:D32"/>
    <mergeCell ref="A33:D33"/>
    <mergeCell ref="A38:D38"/>
    <mergeCell ref="A37:D37"/>
    <mergeCell ref="A29:D29"/>
    <mergeCell ref="A30:D30"/>
    <mergeCell ref="A31:D31"/>
    <mergeCell ref="E26:E28"/>
    <mergeCell ref="B55:E55"/>
    <mergeCell ref="B44:E44"/>
    <mergeCell ref="A36:D36"/>
    <mergeCell ref="B54:E54"/>
    <mergeCell ref="B48:E48"/>
    <mergeCell ref="B47:E47"/>
    <mergeCell ref="B46:E46"/>
    <mergeCell ref="B45:E45"/>
    <mergeCell ref="B49:E49"/>
    <mergeCell ref="B50:E50"/>
    <mergeCell ref="B51:E51"/>
    <mergeCell ref="B52:E52"/>
    <mergeCell ref="B53:E53"/>
    <mergeCell ref="A2:J2"/>
    <mergeCell ref="H28:I28"/>
    <mergeCell ref="H26:I26"/>
    <mergeCell ref="B11:F11"/>
    <mergeCell ref="A26:D28"/>
    <mergeCell ref="F28:G28"/>
    <mergeCell ref="B18:F18"/>
    <mergeCell ref="B14:F14"/>
    <mergeCell ref="B17:F17"/>
  </mergeCells>
  <conditionalFormatting sqref="A29">
    <cfRule type="expression" dxfId="2" priority="21" stopIfTrue="1">
      <formula>"IF($E3&lt;25)"</formula>
    </cfRule>
  </conditionalFormatting>
  <conditionalFormatting sqref="B44">
    <cfRule type="expression" dxfId="1" priority="2" stopIfTrue="1">
      <formula>"IF($E3&lt;25)"</formula>
    </cfRule>
  </conditionalFormatting>
  <conditionalFormatting sqref="F29">
    <cfRule type="expression" dxfId="0" priority="1" stopIfTrue="1">
      <formula>"IF($E3&lt;25)"</formula>
    </cfRule>
  </conditionalFormatting>
  <conditionalFormatting sqref="G29:G40">
    <cfRule type="iconSet" priority="128">
      <iconSet iconSet="3Symbols2">
        <cfvo type="percent" val="0"/>
        <cfvo type="num" val="0" gte="0"/>
        <cfvo type="num" val="1"/>
      </iconSet>
    </cfRule>
  </conditionalFormatting>
  <conditionalFormatting sqref="I29:I40">
    <cfRule type="iconSet" priority="129">
      <iconSet iconSet="3Symbols2">
        <cfvo type="percent" val="0"/>
        <cfvo type="num" val="0" gte="0"/>
        <cfvo type="num" val="1"/>
      </iconSet>
    </cfRule>
  </conditionalFormatting>
  <conditionalFormatting sqref="J29:J41">
    <cfRule type="iconSet" priority="130">
      <iconSet iconSet="3Arrows">
        <cfvo type="percent" val="0"/>
        <cfvo type="num" val="0"/>
        <cfvo type="num" val="0.01" gte="0"/>
      </iconSet>
    </cfRule>
  </conditionalFormatting>
  <dataValidations count="1">
    <dataValidation type="list" allowBlank="1" showInputMessage="1" showErrorMessage="1" sqref="A23" xr:uid="{00000000-0002-0000-0300-000000000000}">
      <formula1>$A$44:$A$48</formula1>
    </dataValidation>
  </dataValidations>
  <pageMargins left="0.7" right="0.7" top="0.75" bottom="0.75" header="0.3" footer="0.3"/>
  <pageSetup paperSize="9" scale="65"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N85"/>
  <sheetViews>
    <sheetView zoomScaleNormal="100" workbookViewId="0">
      <pane ySplit="1" topLeftCell="A2" activePane="bottomLeft" state="frozen"/>
      <selection pane="bottomLeft" sqref="A1:L1"/>
    </sheetView>
  </sheetViews>
  <sheetFormatPr baseColWidth="10" defaultColWidth="9" defaultRowHeight="14"/>
  <cols>
    <col min="1" max="1" width="2.5" style="191" customWidth="1"/>
    <col min="2" max="19" width="9" style="191" customWidth="1"/>
    <col min="20" max="21" width="11.83203125" style="191" bestFit="1" customWidth="1"/>
    <col min="22" max="16384" width="9" style="191"/>
  </cols>
  <sheetData>
    <row r="1" spans="1:14" ht="33.75" customHeight="1">
      <c r="A1" s="761" t="s">
        <v>195</v>
      </c>
      <c r="B1" s="761"/>
      <c r="C1" s="761"/>
      <c r="D1" s="761"/>
      <c r="E1" s="761"/>
      <c r="F1" s="761"/>
      <c r="G1" s="761"/>
      <c r="H1" s="761"/>
      <c r="I1" s="761"/>
      <c r="J1" s="761"/>
      <c r="K1" s="761"/>
      <c r="L1" s="761"/>
      <c r="M1" s="190"/>
      <c r="N1" s="190"/>
    </row>
    <row r="2" spans="1:14" ht="12.75" customHeight="1"/>
    <row r="3" spans="1:14" ht="12.75" customHeight="1">
      <c r="A3" s="756" t="s">
        <v>197</v>
      </c>
      <c r="B3" s="756"/>
      <c r="C3" s="756"/>
      <c r="D3" s="756"/>
      <c r="E3" s="756"/>
      <c r="F3" s="756"/>
      <c r="G3" s="756"/>
      <c r="H3" s="756"/>
      <c r="I3" s="756"/>
      <c r="J3" s="756"/>
    </row>
    <row r="4" spans="1:14" ht="12.75" customHeight="1">
      <c r="A4" s="750" t="s">
        <v>139</v>
      </c>
      <c r="B4" s="750"/>
      <c r="C4" s="750"/>
      <c r="D4" s="750"/>
      <c r="E4" s="751"/>
      <c r="F4" s="751"/>
      <c r="G4" s="751"/>
      <c r="H4" s="751"/>
      <c r="I4" s="751"/>
      <c r="J4" s="751"/>
    </row>
    <row r="5" spans="1:14" ht="12.75" customHeight="1">
      <c r="A5" s="750" t="s">
        <v>140</v>
      </c>
      <c r="B5" s="750"/>
      <c r="C5" s="750"/>
      <c r="D5" s="750"/>
      <c r="E5" s="751"/>
      <c r="F5" s="751"/>
      <c r="G5" s="751"/>
      <c r="H5" s="751"/>
      <c r="I5" s="751"/>
      <c r="J5" s="751"/>
    </row>
    <row r="6" spans="1:14" ht="12.75" customHeight="1">
      <c r="A6" s="750" t="s">
        <v>141</v>
      </c>
      <c r="B6" s="750"/>
      <c r="C6" s="750"/>
      <c r="D6" s="750"/>
      <c r="E6" s="751"/>
      <c r="F6" s="751"/>
      <c r="G6" s="751"/>
      <c r="H6" s="751"/>
      <c r="I6" s="751"/>
      <c r="J6" s="751"/>
    </row>
    <row r="7" spans="1:14" ht="12.75" customHeight="1">
      <c r="A7" s="750" t="s">
        <v>142</v>
      </c>
      <c r="B7" s="750"/>
      <c r="C7" s="750"/>
      <c r="D7" s="750"/>
      <c r="E7" s="751"/>
      <c r="F7" s="751"/>
      <c r="G7" s="751"/>
      <c r="H7" s="751"/>
      <c r="I7" s="751"/>
      <c r="J7" s="751"/>
    </row>
    <row r="8" spans="1:14" ht="12.75" customHeight="1">
      <c r="A8" s="750" t="s">
        <v>143</v>
      </c>
      <c r="B8" s="750"/>
      <c r="C8" s="750"/>
      <c r="D8" s="750"/>
      <c r="E8" s="751"/>
      <c r="F8" s="751"/>
      <c r="G8" s="751"/>
      <c r="H8" s="751"/>
      <c r="I8" s="751"/>
      <c r="J8" s="751"/>
    </row>
    <row r="9" spans="1:14" ht="12.75" customHeight="1">
      <c r="A9" s="750" t="s">
        <v>144</v>
      </c>
      <c r="B9" s="750"/>
      <c r="C9" s="750"/>
      <c r="D9" s="750"/>
      <c r="E9" s="751"/>
      <c r="F9" s="751"/>
      <c r="G9" s="751"/>
      <c r="H9" s="751"/>
      <c r="I9" s="751"/>
      <c r="J9" s="751"/>
    </row>
    <row r="10" spans="1:14" ht="12.75" customHeight="1">
      <c r="A10" s="750" t="s">
        <v>145</v>
      </c>
      <c r="B10" s="750"/>
      <c r="C10" s="750"/>
      <c r="D10" s="750"/>
      <c r="E10" s="751"/>
      <c r="F10" s="751"/>
      <c r="G10" s="751"/>
      <c r="H10" s="751"/>
      <c r="I10" s="751"/>
      <c r="J10" s="751"/>
    </row>
    <row r="11" spans="1:14" ht="12.75" customHeight="1">
      <c r="A11" s="753" t="s">
        <v>146</v>
      </c>
      <c r="B11" s="753"/>
      <c r="C11" s="753"/>
      <c r="D11" s="753"/>
      <c r="E11" s="751"/>
      <c r="F11" s="751"/>
      <c r="G11" s="751"/>
      <c r="H11" s="751"/>
      <c r="I11" s="751"/>
      <c r="J11" s="751"/>
    </row>
    <row r="12" spans="1:14" ht="12.75" customHeight="1">
      <c r="A12" s="192"/>
      <c r="B12" s="754" t="s">
        <v>199</v>
      </c>
      <c r="C12" s="754"/>
      <c r="D12" s="755"/>
      <c r="E12" s="757"/>
      <c r="F12" s="751"/>
      <c r="G12" s="751"/>
      <c r="H12" s="751"/>
      <c r="I12" s="751"/>
      <c r="J12" s="751"/>
    </row>
    <row r="13" spans="1:14" ht="12.75" customHeight="1">
      <c r="A13" s="752" t="s">
        <v>201</v>
      </c>
      <c r="B13" s="752"/>
      <c r="C13" s="752"/>
      <c r="D13" s="752"/>
      <c r="E13" s="751"/>
      <c r="F13" s="751"/>
      <c r="G13" s="751"/>
      <c r="H13" s="751"/>
      <c r="I13" s="751"/>
      <c r="J13" s="751"/>
    </row>
    <row r="14" spans="1:14" ht="12.75" customHeight="1">
      <c r="A14" s="750" t="s">
        <v>203</v>
      </c>
      <c r="B14" s="750"/>
      <c r="C14" s="750"/>
      <c r="D14" s="750"/>
      <c r="E14" s="751"/>
      <c r="F14" s="751"/>
      <c r="G14" s="751"/>
      <c r="H14" s="751"/>
      <c r="I14" s="751"/>
      <c r="J14" s="751"/>
    </row>
    <row r="15" spans="1:14" ht="12.75" customHeight="1"/>
    <row r="16" spans="1:14" ht="12.75" customHeight="1">
      <c r="A16" s="756" t="s">
        <v>205</v>
      </c>
      <c r="B16" s="756"/>
      <c r="C16" s="756"/>
      <c r="D16" s="756"/>
      <c r="E16" s="756"/>
      <c r="F16" s="756"/>
      <c r="G16" s="756"/>
      <c r="H16" s="756"/>
      <c r="I16" s="756"/>
      <c r="J16" s="756"/>
    </row>
    <row r="17" spans="1:12" ht="12.75" customHeight="1">
      <c r="A17" s="750" t="s">
        <v>206</v>
      </c>
      <c r="B17" s="750"/>
      <c r="C17" s="750"/>
      <c r="D17" s="750"/>
      <c r="E17" s="750"/>
      <c r="F17" s="750"/>
      <c r="G17" s="13"/>
      <c r="H17" s="750" t="s">
        <v>207</v>
      </c>
      <c r="I17" s="750"/>
      <c r="J17" s="13"/>
    </row>
    <row r="18" spans="1:12" ht="12.75" customHeight="1">
      <c r="A18" s="750" t="s">
        <v>208</v>
      </c>
      <c r="B18" s="750"/>
      <c r="C18" s="750"/>
      <c r="D18" s="750"/>
      <c r="E18" s="750"/>
      <c r="F18" s="750"/>
      <c r="G18" s="13"/>
      <c r="H18" s="750" t="s">
        <v>207</v>
      </c>
      <c r="I18" s="750"/>
      <c r="J18" s="13"/>
    </row>
    <row r="19" spans="1:12" ht="12.75" customHeight="1">
      <c r="A19" s="750" t="s">
        <v>210</v>
      </c>
      <c r="B19" s="750"/>
      <c r="C19" s="750"/>
      <c r="D19" s="750"/>
      <c r="E19" s="750"/>
      <c r="F19" s="750"/>
      <c r="G19" s="13"/>
      <c r="H19" s="750" t="s">
        <v>207</v>
      </c>
      <c r="I19" s="750"/>
      <c r="J19" s="13"/>
    </row>
    <row r="20" spans="1:12" ht="12.75" customHeight="1">
      <c r="A20" s="750" t="s">
        <v>211</v>
      </c>
      <c r="B20" s="750"/>
      <c r="C20" s="750"/>
      <c r="D20" s="750"/>
      <c r="E20" s="750"/>
      <c r="F20" s="750"/>
      <c r="G20" s="13"/>
      <c r="H20" s="750" t="s">
        <v>207</v>
      </c>
      <c r="I20" s="750"/>
      <c r="J20" s="13"/>
    </row>
    <row r="21" spans="1:12" ht="12.75" customHeight="1">
      <c r="A21" s="750" t="s">
        <v>212</v>
      </c>
      <c r="B21" s="750"/>
      <c r="C21" s="750"/>
      <c r="D21" s="750"/>
      <c r="E21" s="750"/>
      <c r="F21" s="750"/>
      <c r="G21" s="13"/>
      <c r="H21" s="750" t="s">
        <v>207</v>
      </c>
      <c r="I21" s="750"/>
      <c r="J21" s="13"/>
    </row>
    <row r="22" spans="1:12" ht="12.75" customHeight="1">
      <c r="A22" s="753" t="s">
        <v>213</v>
      </c>
      <c r="B22" s="753"/>
      <c r="C22" s="753"/>
      <c r="D22" s="753"/>
      <c r="E22" s="753"/>
      <c r="F22" s="753"/>
      <c r="G22" s="13"/>
      <c r="H22" s="753" t="s">
        <v>207</v>
      </c>
      <c r="I22" s="753"/>
      <c r="J22" s="13"/>
    </row>
    <row r="23" spans="1:12" ht="12.75" customHeight="1">
      <c r="A23" s="192"/>
      <c r="B23" s="754" t="s">
        <v>214</v>
      </c>
      <c r="C23" s="754"/>
      <c r="D23" s="754"/>
      <c r="E23" s="754"/>
      <c r="F23" s="755"/>
      <c r="G23" s="14"/>
      <c r="H23" s="193"/>
      <c r="I23" s="194"/>
      <c r="J23" s="195"/>
    </row>
    <row r="24" spans="1:12" ht="12.75" customHeight="1">
      <c r="A24" s="192"/>
      <c r="B24" s="754" t="s">
        <v>215</v>
      </c>
      <c r="C24" s="754"/>
      <c r="D24" s="754"/>
      <c r="E24" s="754"/>
      <c r="F24" s="755"/>
      <c r="G24" s="14"/>
      <c r="H24" s="196"/>
      <c r="I24" s="197"/>
      <c r="J24" s="198"/>
    </row>
    <row r="25" spans="1:12" ht="12.75" customHeight="1">
      <c r="A25" s="750" t="s">
        <v>216</v>
      </c>
      <c r="B25" s="750"/>
      <c r="C25" s="750"/>
      <c r="D25" s="750"/>
      <c r="E25" s="750"/>
      <c r="F25" s="750"/>
      <c r="G25" s="13"/>
      <c r="H25" s="759" t="s">
        <v>207</v>
      </c>
      <c r="I25" s="759"/>
      <c r="J25" s="13"/>
    </row>
    <row r="26" spans="1:12" ht="12.75" customHeight="1">
      <c r="A26" s="192"/>
      <c r="B26" s="754" t="s">
        <v>217</v>
      </c>
      <c r="C26" s="754"/>
      <c r="D26" s="754"/>
      <c r="E26" s="754"/>
      <c r="F26" s="755"/>
      <c r="G26" s="14"/>
      <c r="H26" s="193"/>
      <c r="I26" s="194"/>
      <c r="J26" s="195"/>
    </row>
    <row r="27" spans="1:12" ht="12.75" customHeight="1">
      <c r="A27" s="192"/>
      <c r="B27" s="754" t="s">
        <v>218</v>
      </c>
      <c r="C27" s="754"/>
      <c r="D27" s="754"/>
      <c r="E27" s="754"/>
      <c r="F27" s="755"/>
      <c r="G27" s="14"/>
      <c r="H27" s="196"/>
      <c r="I27" s="197"/>
      <c r="J27" s="198"/>
    </row>
    <row r="28" spans="1:12" ht="12.75" customHeight="1">
      <c r="A28" s="750" t="s">
        <v>219</v>
      </c>
      <c r="B28" s="750"/>
      <c r="C28" s="750"/>
      <c r="D28" s="750"/>
      <c r="E28" s="750"/>
      <c r="F28" s="750"/>
      <c r="G28" s="13"/>
      <c r="H28" s="752" t="s">
        <v>207</v>
      </c>
      <c r="I28" s="752"/>
      <c r="J28" s="13"/>
    </row>
    <row r="29" spans="1:12" ht="45" customHeight="1">
      <c r="A29" s="751"/>
      <c r="B29" s="751"/>
      <c r="C29" s="751"/>
      <c r="D29" s="751"/>
      <c r="E29" s="751"/>
      <c r="F29" s="751"/>
      <c r="G29" s="751"/>
      <c r="H29" s="751"/>
      <c r="I29" s="751"/>
      <c r="J29" s="751"/>
    </row>
    <row r="30" spans="1:12" ht="12.75" customHeight="1"/>
    <row r="31" spans="1:12" ht="12.75" customHeight="1">
      <c r="A31" s="756" t="s">
        <v>223</v>
      </c>
      <c r="B31" s="756"/>
      <c r="C31" s="756"/>
      <c r="D31" s="756"/>
      <c r="E31" s="756"/>
      <c r="F31" s="756"/>
      <c r="G31" s="756"/>
      <c r="H31" s="756"/>
      <c r="I31" s="756"/>
      <c r="J31" s="756"/>
      <c r="K31" s="756"/>
      <c r="L31" s="756"/>
    </row>
    <row r="32" spans="1:12" ht="25.5" customHeight="1">
      <c r="A32" s="616" t="s">
        <v>225</v>
      </c>
      <c r="B32" s="616"/>
      <c r="C32" s="616"/>
      <c r="D32" s="616"/>
      <c r="E32" s="758"/>
      <c r="F32" s="758"/>
      <c r="G32" s="758"/>
      <c r="H32" s="758"/>
      <c r="I32" s="758"/>
      <c r="J32" s="758"/>
      <c r="K32" s="758"/>
      <c r="L32" s="758"/>
    </row>
    <row r="33" spans="1:12" ht="12.75" customHeight="1">
      <c r="A33" s="750" t="s">
        <v>227</v>
      </c>
      <c r="B33" s="750"/>
      <c r="C33" s="750"/>
      <c r="D33" s="760"/>
      <c r="E33" s="757"/>
      <c r="F33" s="194"/>
      <c r="G33" s="194"/>
      <c r="H33" s="194"/>
      <c r="I33" s="194"/>
      <c r="J33" s="194"/>
      <c r="K33" s="194"/>
      <c r="L33" s="195"/>
    </row>
    <row r="34" spans="1:12" ht="12.75" customHeight="1">
      <c r="A34" s="750" t="s">
        <v>229</v>
      </c>
      <c r="B34" s="750"/>
      <c r="C34" s="750"/>
      <c r="D34" s="760"/>
      <c r="E34" s="757"/>
      <c r="L34" s="199"/>
    </row>
    <row r="35" spans="1:12" ht="12.75" customHeight="1">
      <c r="A35" s="750" t="s">
        <v>230</v>
      </c>
      <c r="B35" s="750"/>
      <c r="C35" s="750"/>
      <c r="D35" s="760"/>
      <c r="E35" s="757"/>
      <c r="L35" s="199"/>
    </row>
    <row r="36" spans="1:12" ht="12.75" customHeight="1">
      <c r="A36" s="750" t="s">
        <v>231</v>
      </c>
      <c r="B36" s="750"/>
      <c r="C36" s="750"/>
      <c r="D36" s="760"/>
      <c r="E36" s="757"/>
      <c r="L36" s="199"/>
    </row>
    <row r="37" spans="1:12" ht="12.75" customHeight="1">
      <c r="A37" s="750" t="s">
        <v>232</v>
      </c>
      <c r="B37" s="750"/>
      <c r="C37" s="750"/>
      <c r="D37" s="760"/>
      <c r="E37" s="757"/>
      <c r="F37" s="197"/>
      <c r="G37" s="197"/>
      <c r="H37" s="197"/>
      <c r="I37" s="197"/>
      <c r="J37" s="197"/>
      <c r="K37" s="197"/>
      <c r="L37" s="198"/>
    </row>
    <row r="38" spans="1:12" ht="12.75" customHeight="1">
      <c r="A38" s="750" t="s">
        <v>233</v>
      </c>
      <c r="B38" s="750"/>
      <c r="C38" s="750"/>
      <c r="D38" s="752"/>
      <c r="E38" s="752"/>
      <c r="F38" s="752"/>
      <c r="G38" s="752"/>
      <c r="H38" s="752"/>
      <c r="I38" s="752"/>
      <c r="J38" s="752"/>
      <c r="K38" s="752"/>
      <c r="L38" s="752"/>
    </row>
    <row r="39" spans="1:12" ht="45" customHeight="1">
      <c r="A39" s="751"/>
      <c r="B39" s="751"/>
      <c r="C39" s="751"/>
      <c r="D39" s="751"/>
      <c r="E39" s="751"/>
      <c r="F39" s="751"/>
      <c r="G39" s="751"/>
      <c r="H39" s="751"/>
      <c r="I39" s="751"/>
      <c r="J39" s="751"/>
      <c r="K39" s="751"/>
      <c r="L39" s="751"/>
    </row>
    <row r="40" spans="1:12" ht="15.75" customHeight="1"/>
    <row r="41" spans="1:12" ht="12.75" hidden="1" customHeight="1"/>
    <row r="42" spans="1:12" ht="12.75" hidden="1" customHeight="1">
      <c r="B42" s="191" t="s">
        <v>196</v>
      </c>
    </row>
    <row r="43" spans="1:12" ht="12.75" hidden="1" customHeight="1">
      <c r="B43" s="191" t="s">
        <v>91</v>
      </c>
    </row>
    <row r="44" spans="1:12" ht="12.75" hidden="1" customHeight="1">
      <c r="B44" s="191" t="s">
        <v>92</v>
      </c>
    </row>
    <row r="45" spans="1:12" ht="12.75" hidden="1" customHeight="1">
      <c r="B45" s="191" t="s">
        <v>93</v>
      </c>
    </row>
    <row r="46" spans="1:12" ht="12.75" hidden="1" customHeight="1">
      <c r="B46" s="191" t="s">
        <v>94</v>
      </c>
    </row>
    <row r="47" spans="1:12" ht="12.75" hidden="1" customHeight="1">
      <c r="B47" s="191" t="s">
        <v>95</v>
      </c>
    </row>
    <row r="48" spans="1:12" ht="12.75" hidden="1" customHeight="1"/>
    <row r="49" spans="2:2" ht="12.75" hidden="1" customHeight="1">
      <c r="B49" s="191" t="s">
        <v>86</v>
      </c>
    </row>
    <row r="50" spans="2:2" ht="12.75" hidden="1" customHeight="1">
      <c r="B50" s="191" t="s">
        <v>198</v>
      </c>
    </row>
    <row r="51" spans="2:2" ht="15" hidden="1" customHeight="1">
      <c r="B51" s="191" t="s">
        <v>87</v>
      </c>
    </row>
    <row r="52" spans="2:2" ht="15" hidden="1" customHeight="1">
      <c r="B52" s="191" t="s">
        <v>200</v>
      </c>
    </row>
    <row r="53" spans="2:2" ht="15" hidden="1" customHeight="1">
      <c r="B53" s="191" t="s">
        <v>202</v>
      </c>
    </row>
    <row r="54" spans="2:2" ht="15" hidden="1" customHeight="1">
      <c r="B54" s="191" t="s">
        <v>204</v>
      </c>
    </row>
    <row r="55" spans="2:2" ht="15" hidden="1" customHeight="1"/>
    <row r="56" spans="2:2" ht="15" hidden="1" customHeight="1">
      <c r="B56" s="191" t="s">
        <v>5</v>
      </c>
    </row>
    <row r="57" spans="2:2" ht="15" hidden="1" customHeight="1">
      <c r="B57" s="191" t="s">
        <v>7</v>
      </c>
    </row>
    <row r="58" spans="2:2" ht="15" hidden="1" customHeight="1">
      <c r="B58" s="191" t="s">
        <v>209</v>
      </c>
    </row>
    <row r="59" spans="2:2" ht="15" hidden="1" customHeight="1">
      <c r="B59" s="191" t="s">
        <v>29</v>
      </c>
    </row>
    <row r="60" spans="2:2" ht="15" hidden="1" customHeight="1"/>
    <row r="61" spans="2:2" ht="15" hidden="1" customHeight="1">
      <c r="B61" s="191" t="s">
        <v>116</v>
      </c>
    </row>
    <row r="62" spans="2:2" ht="15" hidden="1" customHeight="1">
      <c r="B62" s="191" t="s">
        <v>117</v>
      </c>
    </row>
    <row r="63" spans="2:2" ht="15" hidden="1" customHeight="1">
      <c r="B63" s="191" t="s">
        <v>118</v>
      </c>
    </row>
    <row r="64" spans="2:2" ht="15" hidden="1" customHeight="1">
      <c r="B64" s="191" t="s">
        <v>119</v>
      </c>
    </row>
    <row r="65" spans="2:2" ht="15" hidden="1" customHeight="1">
      <c r="B65" s="191" t="s">
        <v>29</v>
      </c>
    </row>
    <row r="66" spans="2:2" ht="15" hidden="1" customHeight="1"/>
    <row r="67" spans="2:2" ht="15" hidden="1" customHeight="1">
      <c r="B67" s="191" t="s">
        <v>29</v>
      </c>
    </row>
    <row r="68" spans="2:2" ht="15" hidden="1" customHeight="1">
      <c r="B68" s="191" t="s">
        <v>220</v>
      </c>
    </row>
    <row r="69" spans="2:2" ht="15" hidden="1" customHeight="1">
      <c r="B69" s="191" t="s">
        <v>221</v>
      </c>
    </row>
    <row r="70" spans="2:2" ht="15" hidden="1" customHeight="1">
      <c r="B70" s="191" t="s">
        <v>222</v>
      </c>
    </row>
    <row r="71" spans="2:2" ht="15" hidden="1" customHeight="1">
      <c r="B71" s="191" t="s">
        <v>224</v>
      </c>
    </row>
    <row r="72" spans="2:2" ht="15" hidden="1" customHeight="1">
      <c r="B72" s="191" t="s">
        <v>226</v>
      </c>
    </row>
    <row r="73" spans="2:2" ht="15" hidden="1" customHeight="1">
      <c r="B73" s="191" t="s">
        <v>228</v>
      </c>
    </row>
    <row r="74" spans="2:2" ht="15" hidden="1" customHeight="1"/>
    <row r="75" spans="2:2" ht="15" hidden="1" customHeight="1"/>
    <row r="76" spans="2:2" ht="15" customHeight="1"/>
    <row r="77" spans="2:2" ht="15" customHeight="1"/>
    <row r="78" spans="2:2" ht="15" customHeight="1"/>
    <row r="79" spans="2:2" ht="15" customHeight="1"/>
    <row r="80" spans="2:2" ht="15" customHeight="1"/>
    <row r="81" ht="15" customHeight="1"/>
    <row r="82" ht="15" customHeight="1"/>
    <row r="83" ht="15" customHeight="1"/>
    <row r="84" ht="15" customHeight="1"/>
    <row r="85" ht="15" customHeight="1"/>
  </sheetData>
  <sheetProtection algorithmName="SHA-512" hashValue="ZBlkh3DCDIoRfq8wWF0KWXrKMzibliC60F1nFU2glPrkNqabrI15pfUxJXLBQ/2OlPuxsFwl8iJO1YCz1Xon2Q==" saltValue="gvs1bRtfMoZIyXr1uVYa6Q==" spinCount="100000" sheet="1" objects="1" scenarios="1"/>
  <mergeCells count="60">
    <mergeCell ref="A1:L1"/>
    <mergeCell ref="D36:E36"/>
    <mergeCell ref="D37:E37"/>
    <mergeCell ref="A3:J3"/>
    <mergeCell ref="H17:I17"/>
    <mergeCell ref="H18:I18"/>
    <mergeCell ref="H19:I19"/>
    <mergeCell ref="H20:I20"/>
    <mergeCell ref="A14:D14"/>
    <mergeCell ref="A17:F17"/>
    <mergeCell ref="A18:F18"/>
    <mergeCell ref="A19:F19"/>
    <mergeCell ref="A20:F20"/>
    <mergeCell ref="E14:J14"/>
    <mergeCell ref="E4:J4"/>
    <mergeCell ref="E5:J5"/>
    <mergeCell ref="E6:J6"/>
    <mergeCell ref="H28:I28"/>
    <mergeCell ref="A29:J29"/>
    <mergeCell ref="A35:C35"/>
    <mergeCell ref="A22:F22"/>
    <mergeCell ref="A25:F25"/>
    <mergeCell ref="A28:F28"/>
    <mergeCell ref="A32:L32"/>
    <mergeCell ref="A33:C33"/>
    <mergeCell ref="A34:C34"/>
    <mergeCell ref="A31:L31"/>
    <mergeCell ref="H22:I22"/>
    <mergeCell ref="H25:I25"/>
    <mergeCell ref="D33:E33"/>
    <mergeCell ref="D34:E34"/>
    <mergeCell ref="D35:E35"/>
    <mergeCell ref="A16:J16"/>
    <mergeCell ref="B23:F23"/>
    <mergeCell ref="B24:F24"/>
    <mergeCell ref="E7:J7"/>
    <mergeCell ref="E8:J8"/>
    <mergeCell ref="A21:F21"/>
    <mergeCell ref="H21:I21"/>
    <mergeCell ref="E9:J9"/>
    <mergeCell ref="E10:J10"/>
    <mergeCell ref="E11:J11"/>
    <mergeCell ref="E12:J12"/>
    <mergeCell ref="E13:J13"/>
    <mergeCell ref="A36:C36"/>
    <mergeCell ref="A37:C37"/>
    <mergeCell ref="A39:L39"/>
    <mergeCell ref="A38:L38"/>
    <mergeCell ref="A4:D4"/>
    <mergeCell ref="A9:D9"/>
    <mergeCell ref="A10:D10"/>
    <mergeCell ref="A8:D8"/>
    <mergeCell ref="A11:D11"/>
    <mergeCell ref="A6:D6"/>
    <mergeCell ref="A5:D5"/>
    <mergeCell ref="A13:D13"/>
    <mergeCell ref="B27:F27"/>
    <mergeCell ref="B12:D12"/>
    <mergeCell ref="A7:D7"/>
    <mergeCell ref="B26:F26"/>
  </mergeCells>
  <dataValidations count="5">
    <dataValidation type="list" allowBlank="1" showInputMessage="1" showErrorMessage="1" sqref="F30 E25 E28" xr:uid="{00000000-0002-0000-0A00-000000000000}">
      <formula1>#REF!</formula1>
    </dataValidation>
    <dataValidation type="list" allowBlank="1" showInputMessage="1" showErrorMessage="1" sqref="E11:J11" xr:uid="{00000000-0002-0000-0A00-000001000000}">
      <formula1>$B$48:$B$54</formula1>
    </dataValidation>
    <dataValidation type="list" allowBlank="1" showInputMessage="1" showErrorMessage="1" sqref="E10:J10" xr:uid="{00000000-0002-0000-0A00-000002000000}">
      <formula1>$B$41:$B$47</formula1>
    </dataValidation>
    <dataValidation type="list" allowBlank="1" showInputMessage="1" showErrorMessage="1" sqref="J17:J22 J25 J28 D33:E37" xr:uid="{00000000-0002-0000-0A00-000003000000}">
      <formula1>$B$55:$B$59</formula1>
    </dataValidation>
    <dataValidation type="list" allowBlank="1" showInputMessage="1" showErrorMessage="1" sqref="G23:G24 G26:G27" xr:uid="{00000000-0002-0000-0A00-000004000000}">
      <formula1>$B$55:$B$57</formula1>
    </dataValidation>
  </dataValidations>
  <pageMargins left="0.7" right="0.7" top="0.75" bottom="0.75" header="0.3" footer="0.3"/>
  <pageSetup paperSize="9" orientation="portrait"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K81"/>
  <sheetViews>
    <sheetView zoomScaleNormal="100" workbookViewId="0">
      <pane ySplit="1" topLeftCell="A2" activePane="bottomLeft" state="frozen"/>
      <selection pane="bottomLeft" sqref="A1:H1"/>
    </sheetView>
  </sheetViews>
  <sheetFormatPr baseColWidth="10" defaultColWidth="9" defaultRowHeight="14"/>
  <cols>
    <col min="1" max="1" width="8.1640625" style="67" customWidth="1"/>
    <col min="2" max="2" width="2.5" style="67" customWidth="1"/>
    <col min="3" max="3" width="50" style="67" customWidth="1"/>
    <col min="4" max="4" width="8.5" style="120" customWidth="1"/>
    <col min="5" max="6" width="9" style="89"/>
    <col min="7" max="7" width="50" style="67" customWidth="1"/>
    <col min="8" max="8" width="45.6640625" style="67" customWidth="1"/>
    <col min="9" max="9" width="9" style="67" customWidth="1"/>
    <col min="10" max="11" width="9" style="67" hidden="1" customWidth="1"/>
    <col min="12" max="12" width="9" style="67" customWidth="1"/>
    <col min="13" max="14" width="9.1640625" style="67" customWidth="1"/>
    <col min="15" max="19" width="9" style="67" customWidth="1"/>
    <col min="20" max="16384" width="9" style="67"/>
  </cols>
  <sheetData>
    <row r="1" spans="1:11" ht="33.75" customHeight="1">
      <c r="A1" s="761" t="s">
        <v>234</v>
      </c>
      <c r="B1" s="761"/>
      <c r="C1" s="761"/>
      <c r="D1" s="761"/>
      <c r="E1" s="761"/>
      <c r="F1" s="761"/>
      <c r="G1" s="761"/>
      <c r="H1" s="761"/>
      <c r="J1" s="200"/>
      <c r="K1" s="200"/>
    </row>
    <row r="2" spans="1:11" ht="30">
      <c r="A2" s="201" t="s">
        <v>39</v>
      </c>
      <c r="B2" s="365" t="s">
        <v>40</v>
      </c>
      <c r="C2" s="362"/>
      <c r="D2" s="202" t="s">
        <v>235</v>
      </c>
      <c r="E2" s="202" t="s">
        <v>42</v>
      </c>
      <c r="F2" s="202" t="s">
        <v>43</v>
      </c>
      <c r="G2" s="203" t="s">
        <v>44</v>
      </c>
      <c r="H2" s="203" t="s">
        <v>36</v>
      </c>
    </row>
    <row r="3" spans="1:11" ht="60">
      <c r="A3" s="204" t="s">
        <v>236</v>
      </c>
      <c r="B3" s="773" t="s">
        <v>237</v>
      </c>
      <c r="C3" s="774"/>
      <c r="D3" s="205">
        <f>IF(E3="N/A",0,IF(E3="Answer all sub questions",2,IF(E3="Yes",2,IF(E3="Partial",2,IF(E3="No",2,IF(E3="",2))))))</f>
        <v>2</v>
      </c>
      <c r="E3" s="1"/>
      <c r="F3" s="205">
        <f>IF(E3="N/A",D3,IF(E3="Answer all sub questions",0,IF(E3="Yes",D3,IF(E3="Partial",1,IF(E3="No",0,IF(E3="",0))))))</f>
        <v>0</v>
      </c>
      <c r="G3" s="61"/>
      <c r="H3" s="206" t="s">
        <v>238</v>
      </c>
    </row>
    <row r="4" spans="1:11" ht="68.25" customHeight="1">
      <c r="A4" s="207" t="s">
        <v>239</v>
      </c>
      <c r="B4" s="765" t="s">
        <v>240</v>
      </c>
      <c r="C4" s="766"/>
      <c r="D4" s="775">
        <f>IF(E4="All N/A",0,IF(E4="Answer all sub questions",5,IF(E4="Yes",5,IF(E4="Partial",5,IF(E4="No",5,IF(E4="",5))))))</f>
        <v>5</v>
      </c>
      <c r="E4" s="208" t="str">
        <f>IF(K12&gt;8,"Answer all sub questions",IF(K12=(7*1.001),"All N/A",IF(K12&gt;=7,"Yes",IF(K12=0,"No",IF(K12&gt;=0.5,"Partial",IF(K12&lt;=6.5,"Partial"))))))</f>
        <v>Answer all sub questions</v>
      </c>
      <c r="F4" s="775">
        <f>IF($E4="All N/A",$D4,IF($E4="Answer all sub questions",0,IF($E4="Yes",$D4,IF($E4="Partial",1,IF($E4="No",0,IF($E4="",0))))))</f>
        <v>0</v>
      </c>
      <c r="G4" s="2"/>
      <c r="H4" s="762" t="s">
        <v>241</v>
      </c>
    </row>
    <row r="5" spans="1:11">
      <c r="A5" s="207"/>
      <c r="B5" s="658" t="s">
        <v>242</v>
      </c>
      <c r="C5" s="660"/>
      <c r="D5" s="776"/>
      <c r="E5" s="208"/>
      <c r="F5" s="776"/>
      <c r="G5" s="209"/>
      <c r="H5" s="763"/>
    </row>
    <row r="6" spans="1:11" ht="41.25" customHeight="1">
      <c r="A6" s="210"/>
      <c r="B6" s="84"/>
      <c r="C6" s="211" t="s">
        <v>243</v>
      </c>
      <c r="D6" s="776"/>
      <c r="E6" s="1"/>
      <c r="F6" s="776"/>
      <c r="G6" s="4"/>
      <c r="H6" s="763"/>
      <c r="J6" s="94">
        <f t="shared" ref="J6:J12" si="0">IF(E6="",100,IF(E6="Yes",1,IF(E6="No",0,IF(E6="Partial",0.5,IF(E6="N/A",1.001)))))</f>
        <v>100</v>
      </c>
    </row>
    <row r="7" spans="1:11" ht="54.75" customHeight="1">
      <c r="A7" s="210"/>
      <c r="B7" s="84"/>
      <c r="C7" s="211" t="s">
        <v>244</v>
      </c>
      <c r="D7" s="776"/>
      <c r="E7" s="1"/>
      <c r="F7" s="776"/>
      <c r="G7" s="4"/>
      <c r="H7" s="763"/>
      <c r="J7" s="94">
        <f t="shared" si="0"/>
        <v>100</v>
      </c>
    </row>
    <row r="8" spans="1:11" ht="29.25" customHeight="1">
      <c r="A8" s="210"/>
      <c r="B8" s="84"/>
      <c r="C8" s="211" t="s">
        <v>245</v>
      </c>
      <c r="D8" s="776"/>
      <c r="E8" s="1"/>
      <c r="F8" s="776"/>
      <c r="G8" s="4"/>
      <c r="H8" s="763"/>
      <c r="J8" s="94">
        <f t="shared" si="0"/>
        <v>100</v>
      </c>
    </row>
    <row r="9" spans="1:11" ht="29.25" customHeight="1">
      <c r="A9" s="210"/>
      <c r="B9" s="84"/>
      <c r="C9" s="211" t="s">
        <v>246</v>
      </c>
      <c r="D9" s="776"/>
      <c r="E9" s="1"/>
      <c r="F9" s="776"/>
      <c r="G9" s="4"/>
      <c r="H9" s="763"/>
      <c r="J9" s="94">
        <f t="shared" si="0"/>
        <v>100</v>
      </c>
    </row>
    <row r="10" spans="1:11" ht="55.5" customHeight="1">
      <c r="A10" s="210"/>
      <c r="B10" s="84"/>
      <c r="C10" s="211" t="s">
        <v>247</v>
      </c>
      <c r="D10" s="776"/>
      <c r="E10" s="1"/>
      <c r="F10" s="776"/>
      <c r="G10" s="4"/>
      <c r="H10" s="763"/>
      <c r="J10" s="94">
        <f t="shared" si="0"/>
        <v>100</v>
      </c>
    </row>
    <row r="11" spans="1:11" ht="29.25" customHeight="1">
      <c r="A11" s="210"/>
      <c r="B11" s="84"/>
      <c r="C11" s="211" t="s">
        <v>248</v>
      </c>
      <c r="D11" s="776"/>
      <c r="E11" s="1"/>
      <c r="F11" s="776"/>
      <c r="G11" s="4"/>
      <c r="H11" s="763"/>
      <c r="J11" s="94">
        <f t="shared" si="0"/>
        <v>100</v>
      </c>
    </row>
    <row r="12" spans="1:11" ht="28.5" customHeight="1">
      <c r="A12" s="83"/>
      <c r="B12" s="84"/>
      <c r="C12" s="211" t="s">
        <v>249</v>
      </c>
      <c r="D12" s="777"/>
      <c r="E12" s="1"/>
      <c r="F12" s="777"/>
      <c r="G12" s="4"/>
      <c r="H12" s="764"/>
      <c r="J12" s="94">
        <f t="shared" si="0"/>
        <v>100</v>
      </c>
      <c r="K12" s="67">
        <f>SUM(J6:J12)</f>
        <v>700</v>
      </c>
    </row>
    <row r="13" spans="1:11" ht="108">
      <c r="A13" s="212" t="s">
        <v>250</v>
      </c>
      <c r="B13" s="765" t="s">
        <v>251</v>
      </c>
      <c r="C13" s="766"/>
      <c r="D13" s="205">
        <f>IF(E13="N/A",0,IF(E13="Answer all sub questions",2,IF(E13="Yes",2,IF(E13="Partial",2,IF(E13="No",2,IF(E13="",2))))))</f>
        <v>2</v>
      </c>
      <c r="E13" s="1"/>
      <c r="F13" s="205">
        <f>IF(E13="N/A",D13,IF(E13="Answer all sub questions",0,IF(E13="Yes",D13,IF(E13="Partial",1,IF(E13="No",0,IF(E13="",0))))))</f>
        <v>0</v>
      </c>
      <c r="G13" s="61"/>
      <c r="H13" s="206" t="s">
        <v>252</v>
      </c>
    </row>
    <row r="14" spans="1:11" ht="72">
      <c r="A14" s="212" t="s">
        <v>253</v>
      </c>
      <c r="B14" s="765" t="s">
        <v>254</v>
      </c>
      <c r="C14" s="766"/>
      <c r="D14" s="205">
        <f>IF(E14="N/A",0,IF(E14="Answer all sub questions",2,IF(E14="Yes",2,IF(E14="Partial",2,IF(E14="No",2,IF(E14="",2))))))</f>
        <v>2</v>
      </c>
      <c r="E14" s="1"/>
      <c r="F14" s="205">
        <f>IF(E14="N/A",D14,IF(E14="Answer all sub questions",0,IF(E14="Yes",D14,IF(E14="Partial",1,IF(E14="No",0,IF(E14="",0))))))</f>
        <v>0</v>
      </c>
      <c r="G14" s="61"/>
      <c r="H14" s="206" t="s">
        <v>255</v>
      </c>
    </row>
    <row r="15" spans="1:11" ht="67.5" customHeight="1">
      <c r="A15" s="213" t="s">
        <v>46</v>
      </c>
      <c r="B15" s="765" t="s">
        <v>256</v>
      </c>
      <c r="C15" s="766"/>
      <c r="D15" s="205">
        <f>IF(E15="All N/A",0,IF(E15="Answer all sub questions",5,IF(E15="Yes",5,IF(E15="Partial",5,IF(E15="No",5,IF(E15="",5))))))</f>
        <v>5</v>
      </c>
      <c r="E15" s="208" t="str">
        <f>IF(K68&gt;53,"Answer all sub questions",IF(K68=(52*1.001),"All N/A",IF(K68&gt;=52,"Yes",IF(K68=9.009,"No",IF(K68=8.008,"No",IF(K68=7.007,"No",IF(K68=6.006,"No",IF(K68=5.005,"No",IF(K68=4.004,"No",IF(K68=3.003,"No",IF(K68=2.002,"No",IF(K68=1.001,"No",IF(K68=0,"No",IF(K68&gt;=0.5,"Partial",IF(K68&lt;=51.5,"Partial")))))))))))))))</f>
        <v>Answer all sub questions</v>
      </c>
      <c r="F15" s="205">
        <f>IF(E15="All N/A",D15,IF(E15="Answer all sub questions",0,IF(E15="Yes",D15,IF(E15="Partial",1,IF(E15="No",0,IF(E15="",0))))))</f>
        <v>0</v>
      </c>
      <c r="G15" s="5"/>
      <c r="H15" s="206" t="s">
        <v>257</v>
      </c>
    </row>
    <row r="16" spans="1:11" ht="29.25" customHeight="1">
      <c r="A16" s="210"/>
      <c r="B16" s="658" t="s">
        <v>258</v>
      </c>
      <c r="C16" s="660"/>
      <c r="D16" s="214"/>
      <c r="E16" s="214"/>
      <c r="F16" s="204"/>
      <c r="G16" s="98"/>
      <c r="H16" s="206"/>
    </row>
    <row r="17" spans="1:10" ht="145.5" customHeight="1">
      <c r="A17" s="210"/>
      <c r="B17" s="84"/>
      <c r="C17" s="215" t="s">
        <v>259</v>
      </c>
      <c r="D17" s="208"/>
      <c r="E17" s="1"/>
      <c r="F17" s="208"/>
      <c r="G17" s="6"/>
      <c r="H17" s="206" t="s">
        <v>260</v>
      </c>
      <c r="J17" s="94">
        <f t="shared" ref="J17:J51" si="1">IF(E17="",100,IF(E17="Yes",1,IF(E17="No",0,IF(E17="Partial",0.5,IF(E17="N/A",1.001)))))</f>
        <v>100</v>
      </c>
    </row>
    <row r="18" spans="1:10" ht="198.75" customHeight="1">
      <c r="A18" s="210"/>
      <c r="B18" s="84"/>
      <c r="C18" s="215" t="s">
        <v>261</v>
      </c>
      <c r="D18" s="208"/>
      <c r="E18" s="1"/>
      <c r="F18" s="208"/>
      <c r="G18" s="6"/>
      <c r="H18" s="206" t="s">
        <v>262</v>
      </c>
      <c r="J18" s="94">
        <f t="shared" si="1"/>
        <v>100</v>
      </c>
    </row>
    <row r="19" spans="1:10" ht="146.25" customHeight="1">
      <c r="A19" s="210"/>
      <c r="B19" s="84"/>
      <c r="C19" s="215" t="s">
        <v>263</v>
      </c>
      <c r="D19" s="208"/>
      <c r="E19" s="1"/>
      <c r="F19" s="208"/>
      <c r="G19" s="6"/>
      <c r="H19" s="206" t="s">
        <v>264</v>
      </c>
      <c r="J19" s="94">
        <f t="shared" si="1"/>
        <v>100</v>
      </c>
    </row>
    <row r="20" spans="1:10" ht="156" customHeight="1">
      <c r="A20" s="210"/>
      <c r="B20" s="84"/>
      <c r="C20" s="215" t="s">
        <v>265</v>
      </c>
      <c r="D20" s="208"/>
      <c r="E20" s="1"/>
      <c r="F20" s="208"/>
      <c r="G20" s="6"/>
      <c r="H20" s="206" t="s">
        <v>266</v>
      </c>
      <c r="J20" s="94">
        <f t="shared" si="1"/>
        <v>100</v>
      </c>
    </row>
    <row r="21" spans="1:10" ht="130.5" customHeight="1">
      <c r="A21" s="210"/>
      <c r="B21" s="84"/>
      <c r="C21" s="215" t="s">
        <v>267</v>
      </c>
      <c r="D21" s="208"/>
      <c r="E21" s="1"/>
      <c r="F21" s="208"/>
      <c r="G21" s="6"/>
      <c r="H21" s="206" t="s">
        <v>268</v>
      </c>
      <c r="J21" s="94">
        <f t="shared" si="1"/>
        <v>100</v>
      </c>
    </row>
    <row r="22" spans="1:10" ht="198.75" customHeight="1">
      <c r="A22" s="210"/>
      <c r="B22" s="84"/>
      <c r="C22" s="215" t="s">
        <v>269</v>
      </c>
      <c r="D22" s="208"/>
      <c r="E22" s="1"/>
      <c r="F22" s="208"/>
      <c r="G22" s="6"/>
      <c r="H22" s="206" t="s">
        <v>270</v>
      </c>
      <c r="J22" s="94">
        <f t="shared" si="1"/>
        <v>100</v>
      </c>
    </row>
    <row r="23" spans="1:10" ht="147.75" customHeight="1">
      <c r="A23" s="210"/>
      <c r="B23" s="84"/>
      <c r="C23" s="215" t="s">
        <v>271</v>
      </c>
      <c r="D23" s="208"/>
      <c r="E23" s="1"/>
      <c r="F23" s="208"/>
      <c r="G23" s="6"/>
      <c r="H23" s="206" t="s">
        <v>272</v>
      </c>
      <c r="J23" s="94">
        <f t="shared" si="1"/>
        <v>100</v>
      </c>
    </row>
    <row r="24" spans="1:10" ht="93" customHeight="1">
      <c r="A24" s="210"/>
      <c r="B24" s="84"/>
      <c r="C24" s="215" t="s">
        <v>273</v>
      </c>
      <c r="D24" s="208"/>
      <c r="E24" s="1"/>
      <c r="F24" s="208"/>
      <c r="G24" s="6"/>
      <c r="H24" s="206" t="s">
        <v>274</v>
      </c>
      <c r="J24" s="94">
        <f t="shared" si="1"/>
        <v>100</v>
      </c>
    </row>
    <row r="25" spans="1:10" ht="168.75" customHeight="1">
      <c r="A25" s="210"/>
      <c r="B25" s="84"/>
      <c r="C25" s="215" t="s">
        <v>275</v>
      </c>
      <c r="D25" s="208"/>
      <c r="E25" s="1"/>
      <c r="F25" s="208"/>
      <c r="G25" s="6"/>
      <c r="H25" s="206" t="s">
        <v>276</v>
      </c>
      <c r="J25" s="94">
        <f t="shared" si="1"/>
        <v>100</v>
      </c>
    </row>
    <row r="26" spans="1:10" ht="160.5" customHeight="1">
      <c r="A26" s="210"/>
      <c r="B26" s="84"/>
      <c r="C26" s="215" t="s">
        <v>277</v>
      </c>
      <c r="D26" s="208"/>
      <c r="E26" s="1"/>
      <c r="F26" s="208"/>
      <c r="G26" s="6"/>
      <c r="H26" s="206" t="s">
        <v>278</v>
      </c>
      <c r="J26" s="94">
        <f t="shared" si="1"/>
        <v>100</v>
      </c>
    </row>
    <row r="27" spans="1:10" ht="162" customHeight="1">
      <c r="A27" s="210"/>
      <c r="B27" s="84"/>
      <c r="C27" s="215" t="s">
        <v>279</v>
      </c>
      <c r="D27" s="208"/>
      <c r="E27" s="1"/>
      <c r="F27" s="208"/>
      <c r="G27" s="6"/>
      <c r="H27" s="206" t="s">
        <v>280</v>
      </c>
      <c r="J27" s="94">
        <f t="shared" si="1"/>
        <v>100</v>
      </c>
    </row>
    <row r="28" spans="1:10" ht="118.5" customHeight="1">
      <c r="A28" s="210"/>
      <c r="B28" s="84"/>
      <c r="C28" s="215" t="s">
        <v>281</v>
      </c>
      <c r="D28" s="208"/>
      <c r="E28" s="1"/>
      <c r="F28" s="208"/>
      <c r="G28" s="6"/>
      <c r="H28" s="206" t="s">
        <v>282</v>
      </c>
      <c r="J28" s="94">
        <f t="shared" si="1"/>
        <v>100</v>
      </c>
    </row>
    <row r="29" spans="1:10" ht="143.25" customHeight="1">
      <c r="A29" s="210"/>
      <c r="B29" s="84"/>
      <c r="C29" s="215" t="s">
        <v>283</v>
      </c>
      <c r="D29" s="208"/>
      <c r="E29" s="1"/>
      <c r="F29" s="208"/>
      <c r="G29" s="6"/>
      <c r="H29" s="206" t="s">
        <v>284</v>
      </c>
      <c r="J29" s="94">
        <f t="shared" si="1"/>
        <v>100</v>
      </c>
    </row>
    <row r="30" spans="1:10" ht="107.25" customHeight="1">
      <c r="A30" s="210"/>
      <c r="B30" s="84"/>
      <c r="C30" s="215" t="s">
        <v>285</v>
      </c>
      <c r="D30" s="208"/>
      <c r="E30" s="1"/>
      <c r="F30" s="208"/>
      <c r="G30" s="6"/>
      <c r="H30" s="206" t="s">
        <v>286</v>
      </c>
      <c r="J30" s="94">
        <f t="shared" si="1"/>
        <v>100</v>
      </c>
    </row>
    <row r="31" spans="1:10" ht="174.75" customHeight="1">
      <c r="A31" s="210"/>
      <c r="B31" s="84"/>
      <c r="C31" s="215" t="s">
        <v>287</v>
      </c>
      <c r="D31" s="208"/>
      <c r="E31" s="1"/>
      <c r="F31" s="208"/>
      <c r="G31" s="6"/>
      <c r="H31" s="206" t="s">
        <v>288</v>
      </c>
      <c r="J31" s="94">
        <f t="shared" si="1"/>
        <v>100</v>
      </c>
    </row>
    <row r="32" spans="1:10" ht="82.5" customHeight="1">
      <c r="A32" s="210"/>
      <c r="B32" s="84"/>
      <c r="C32" s="215" t="s">
        <v>289</v>
      </c>
      <c r="D32" s="208"/>
      <c r="E32" s="1"/>
      <c r="F32" s="208"/>
      <c r="G32" s="6"/>
      <c r="H32" s="206" t="s">
        <v>290</v>
      </c>
      <c r="J32" s="94">
        <f t="shared" si="1"/>
        <v>100</v>
      </c>
    </row>
    <row r="33" spans="1:10" ht="173.25" customHeight="1">
      <c r="A33" s="210"/>
      <c r="B33" s="84"/>
      <c r="C33" s="215" t="s">
        <v>291</v>
      </c>
      <c r="D33" s="208"/>
      <c r="E33" s="1"/>
      <c r="F33" s="208"/>
      <c r="G33" s="6"/>
      <c r="H33" s="206" t="s">
        <v>292</v>
      </c>
      <c r="J33" s="94">
        <f t="shared" si="1"/>
        <v>100</v>
      </c>
    </row>
    <row r="34" spans="1:10" ht="95.25" customHeight="1">
      <c r="A34" s="210"/>
      <c r="B34" s="84"/>
      <c r="C34" s="215" t="s">
        <v>293</v>
      </c>
      <c r="D34" s="208"/>
      <c r="E34" s="1"/>
      <c r="F34" s="208"/>
      <c r="G34" s="6"/>
      <c r="H34" s="206" t="s">
        <v>294</v>
      </c>
      <c r="J34" s="94">
        <f t="shared" si="1"/>
        <v>100</v>
      </c>
    </row>
    <row r="35" spans="1:10" ht="122.25" customHeight="1">
      <c r="A35" s="210"/>
      <c r="B35" s="84"/>
      <c r="C35" s="215" t="s">
        <v>295</v>
      </c>
      <c r="D35" s="208"/>
      <c r="E35" s="1"/>
      <c r="F35" s="208"/>
      <c r="G35" s="6"/>
      <c r="H35" s="206" t="s">
        <v>296</v>
      </c>
      <c r="J35" s="94">
        <f t="shared" si="1"/>
        <v>100</v>
      </c>
    </row>
    <row r="36" spans="1:10" ht="118.5" customHeight="1">
      <c r="A36" s="210"/>
      <c r="B36" s="84"/>
      <c r="C36" s="215" t="s">
        <v>297</v>
      </c>
      <c r="D36" s="208"/>
      <c r="E36" s="1"/>
      <c r="F36" s="208"/>
      <c r="G36" s="6"/>
      <c r="H36" s="206" t="s">
        <v>298</v>
      </c>
      <c r="J36" s="94">
        <f t="shared" si="1"/>
        <v>100</v>
      </c>
    </row>
    <row r="37" spans="1:10" ht="69" customHeight="1">
      <c r="A37" s="210"/>
      <c r="B37" s="84"/>
      <c r="C37" s="215" t="s">
        <v>299</v>
      </c>
      <c r="D37" s="208"/>
      <c r="E37" s="1"/>
      <c r="F37" s="208"/>
      <c r="G37" s="6"/>
      <c r="H37" s="206" t="s">
        <v>300</v>
      </c>
      <c r="J37" s="94">
        <f t="shared" si="1"/>
        <v>100</v>
      </c>
    </row>
    <row r="38" spans="1:10" ht="96.75" customHeight="1">
      <c r="A38" s="210"/>
      <c r="B38" s="84"/>
      <c r="C38" s="215" t="s">
        <v>301</v>
      </c>
      <c r="D38" s="208"/>
      <c r="E38" s="1"/>
      <c r="F38" s="208"/>
      <c r="G38" s="6"/>
      <c r="H38" s="206" t="s">
        <v>302</v>
      </c>
      <c r="J38" s="94">
        <f t="shared" si="1"/>
        <v>100</v>
      </c>
    </row>
    <row r="39" spans="1:10" ht="169.5" customHeight="1">
      <c r="A39" s="210"/>
      <c r="B39" s="84"/>
      <c r="C39" s="215" t="s">
        <v>303</v>
      </c>
      <c r="D39" s="208"/>
      <c r="E39" s="1"/>
      <c r="F39" s="208"/>
      <c r="G39" s="6"/>
      <c r="H39" s="206" t="s">
        <v>304</v>
      </c>
      <c r="J39" s="94">
        <f t="shared" si="1"/>
        <v>100</v>
      </c>
    </row>
    <row r="40" spans="1:10" ht="196.5" customHeight="1">
      <c r="A40" s="210"/>
      <c r="B40" s="84"/>
      <c r="C40" s="215" t="s">
        <v>305</v>
      </c>
      <c r="D40" s="208"/>
      <c r="E40" s="1"/>
      <c r="F40" s="208"/>
      <c r="G40" s="6"/>
      <c r="H40" s="206" t="s">
        <v>306</v>
      </c>
      <c r="J40" s="94">
        <f t="shared" si="1"/>
        <v>100</v>
      </c>
    </row>
    <row r="41" spans="1:10" ht="106.5" customHeight="1">
      <c r="A41" s="210"/>
      <c r="B41" s="84"/>
      <c r="C41" s="215" t="s">
        <v>307</v>
      </c>
      <c r="D41" s="208"/>
      <c r="E41" s="1"/>
      <c r="F41" s="208"/>
      <c r="G41" s="6"/>
      <c r="H41" s="206" t="s">
        <v>308</v>
      </c>
      <c r="J41" s="94">
        <f t="shared" si="1"/>
        <v>100</v>
      </c>
    </row>
    <row r="42" spans="1:10" ht="171" customHeight="1">
      <c r="A42" s="210"/>
      <c r="B42" s="84"/>
      <c r="C42" s="215" t="s">
        <v>309</v>
      </c>
      <c r="D42" s="208"/>
      <c r="E42" s="1"/>
      <c r="F42" s="208"/>
      <c r="G42" s="6"/>
      <c r="H42" s="206" t="s">
        <v>310</v>
      </c>
      <c r="J42" s="94">
        <f t="shared" si="1"/>
        <v>100</v>
      </c>
    </row>
    <row r="43" spans="1:10" ht="172.5" customHeight="1">
      <c r="A43" s="210"/>
      <c r="B43" s="84"/>
      <c r="C43" s="215" t="s">
        <v>311</v>
      </c>
      <c r="D43" s="208"/>
      <c r="E43" s="1"/>
      <c r="F43" s="208"/>
      <c r="G43" s="6"/>
      <c r="H43" s="206" t="s">
        <v>312</v>
      </c>
      <c r="J43" s="94">
        <f t="shared" si="1"/>
        <v>100</v>
      </c>
    </row>
    <row r="44" spans="1:10" ht="160.5" customHeight="1">
      <c r="A44" s="210"/>
      <c r="B44" s="84"/>
      <c r="C44" s="215" t="s">
        <v>313</v>
      </c>
      <c r="D44" s="208"/>
      <c r="E44" s="1"/>
      <c r="F44" s="208"/>
      <c r="G44" s="6"/>
      <c r="H44" s="206" t="s">
        <v>314</v>
      </c>
      <c r="J44" s="94">
        <f t="shared" si="1"/>
        <v>100</v>
      </c>
    </row>
    <row r="45" spans="1:10" ht="72" customHeight="1">
      <c r="A45" s="210"/>
      <c r="B45" s="84"/>
      <c r="C45" s="215" t="s">
        <v>315</v>
      </c>
      <c r="D45" s="208"/>
      <c r="E45" s="1"/>
      <c r="F45" s="208"/>
      <c r="G45" s="6"/>
      <c r="H45" s="206" t="s">
        <v>316</v>
      </c>
      <c r="J45" s="94">
        <f t="shared" si="1"/>
        <v>100</v>
      </c>
    </row>
    <row r="46" spans="1:10" ht="173.25" customHeight="1">
      <c r="A46" s="210"/>
      <c r="B46" s="84"/>
      <c r="C46" s="215" t="s">
        <v>317</v>
      </c>
      <c r="D46" s="208"/>
      <c r="E46" s="1"/>
      <c r="F46" s="208"/>
      <c r="G46" s="6"/>
      <c r="H46" s="206" t="s">
        <v>318</v>
      </c>
      <c r="J46" s="94">
        <f t="shared" si="1"/>
        <v>100</v>
      </c>
    </row>
    <row r="47" spans="1:10" ht="131.25" customHeight="1">
      <c r="A47" s="210"/>
      <c r="B47" s="84"/>
      <c r="C47" s="215" t="s">
        <v>319</v>
      </c>
      <c r="D47" s="208"/>
      <c r="E47" s="1"/>
      <c r="F47" s="208"/>
      <c r="G47" s="6"/>
      <c r="H47" s="206" t="s">
        <v>320</v>
      </c>
      <c r="J47" s="94">
        <f t="shared" si="1"/>
        <v>100</v>
      </c>
    </row>
    <row r="48" spans="1:10" ht="159.75" customHeight="1">
      <c r="A48" s="210"/>
      <c r="B48" s="84"/>
      <c r="C48" s="215" t="s">
        <v>321</v>
      </c>
      <c r="D48" s="208"/>
      <c r="E48" s="1"/>
      <c r="F48" s="208"/>
      <c r="G48" s="6"/>
      <c r="H48" s="206" t="s">
        <v>322</v>
      </c>
      <c r="J48" s="94">
        <f t="shared" si="1"/>
        <v>100</v>
      </c>
    </row>
    <row r="49" spans="1:10" ht="158.25" customHeight="1">
      <c r="A49" s="210"/>
      <c r="B49" s="84"/>
      <c r="C49" s="215" t="s">
        <v>323</v>
      </c>
      <c r="D49" s="208"/>
      <c r="E49" s="1"/>
      <c r="F49" s="208"/>
      <c r="G49" s="6"/>
      <c r="H49" s="206" t="s">
        <v>324</v>
      </c>
      <c r="J49" s="94">
        <f t="shared" si="1"/>
        <v>100</v>
      </c>
    </row>
    <row r="50" spans="1:10" ht="147.75" customHeight="1">
      <c r="A50" s="210"/>
      <c r="B50" s="84"/>
      <c r="C50" s="215" t="s">
        <v>325</v>
      </c>
      <c r="D50" s="208"/>
      <c r="E50" s="1"/>
      <c r="F50" s="208"/>
      <c r="G50" s="6"/>
      <c r="H50" s="206" t="s">
        <v>326</v>
      </c>
      <c r="J50" s="94">
        <f t="shared" si="1"/>
        <v>100</v>
      </c>
    </row>
    <row r="51" spans="1:10" ht="94.5" customHeight="1">
      <c r="B51" s="84"/>
      <c r="C51" s="215" t="s">
        <v>327</v>
      </c>
      <c r="D51" s="208"/>
      <c r="E51" s="1"/>
      <c r="F51" s="208"/>
      <c r="G51" s="6"/>
      <c r="H51" s="206" t="s">
        <v>328</v>
      </c>
      <c r="J51" s="94">
        <f t="shared" si="1"/>
        <v>100</v>
      </c>
    </row>
    <row r="52" spans="1:10" ht="15">
      <c r="B52" s="84"/>
      <c r="C52" s="216" t="s">
        <v>1583</v>
      </c>
      <c r="D52" s="449"/>
      <c r="E52" s="208" t="str">
        <f>IF('General TB Module'!$Q$76="Answer all sub questions","",IF('General TB Module'!$Q$76="","",'General TB Module'!$Q$76))</f>
        <v/>
      </c>
      <c r="F52" s="449"/>
      <c r="G52" s="768"/>
      <c r="H52" s="771"/>
      <c r="J52" s="94">
        <f>IF(E52="",100,IF(E52="Yes",1,IF(E52="No",0,IF(E52="Partial",0.5,IF(E52="N/A",1.001)))))</f>
        <v>100</v>
      </c>
    </row>
    <row r="53" spans="1:10" ht="15">
      <c r="B53" s="84"/>
      <c r="C53" s="216" t="s">
        <v>1110</v>
      </c>
      <c r="D53" s="767"/>
      <c r="E53" s="208" t="str">
        <f>IF('Set Audit Scope'!$F$5="Choose from drop-down menu --&gt;","",IF('Set Audit Scope'!$F$5="","",IF('Set Audit Scope'!$F$5="No","N/A",IF('Set Audit Scope'!$F$5="N/A","N/A",IF('Set Audit Scope'!$F$5="Yes",(IF(Smear!$Q$22="Answer all sub questions","",IF(Smear!$Q$22&lt;&gt;"Answer all sub questions",Smear!$Q$22))))))))</f>
        <v/>
      </c>
      <c r="F53" s="767"/>
      <c r="G53" s="769"/>
      <c r="H53" s="772"/>
      <c r="J53" s="94">
        <f t="shared" ref="J53:J55" si="2">IF(E53="",100,IF(E53="Yes",1,IF(E53="No",0,IF(E53="Partial",0.5,IF(E53="N/A",1.001)))))</f>
        <v>100</v>
      </c>
    </row>
    <row r="54" spans="1:10" ht="15">
      <c r="B54" s="84"/>
      <c r="C54" s="216" t="s">
        <v>1111</v>
      </c>
      <c r="D54" s="767"/>
      <c r="E54" s="208" t="str">
        <f>IF('Set Audit Scope'!$F$5="Choose from drop-down menu --&gt;","",IF('Set Audit Scope'!$F$5="","",IF('Set Audit Scope'!$F$5="No","N/A",IF('Set Audit Scope'!$F$5="N/A","N/A",IF('Set Audit Scope'!$F$5="Yes",(IF(Smear!$Q$29="","",IF(Smear!$Q$29&lt;&gt;"",Smear!$Q$29))))))))</f>
        <v/>
      </c>
      <c r="F54" s="767"/>
      <c r="G54" s="769"/>
      <c r="H54" s="772"/>
      <c r="J54" s="94">
        <f t="shared" si="2"/>
        <v>100</v>
      </c>
    </row>
    <row r="55" spans="1:10" ht="15">
      <c r="B55" s="84"/>
      <c r="C55" s="216" t="s">
        <v>1113</v>
      </c>
      <c r="D55" s="767"/>
      <c r="E55" s="208" t="str">
        <f>IF('Set Audit Scope'!$F$6="Choose from drop-down menu --&gt;","",IF('Set Audit Scope'!$F$6="","",IF('Set Audit Scope'!$F$6="No","N/A",IF('Set Audit Scope'!$F$6="N/A","N/A",IF('Set Audit Scope'!$F$6="Yes",(IF(Culture!$Q$29="Answer all sub questions","",IF(Culture!$Q$29&lt;&gt;"Answer all sub questions",Culture!$Q$29))))))))</f>
        <v/>
      </c>
      <c r="F55" s="767"/>
      <c r="G55" s="769"/>
      <c r="H55" s="772"/>
      <c r="J55" s="94">
        <f t="shared" si="2"/>
        <v>100</v>
      </c>
    </row>
    <row r="56" spans="1:10" ht="15">
      <c r="B56" s="84"/>
      <c r="C56" s="216" t="s">
        <v>1114</v>
      </c>
      <c r="D56" s="767"/>
      <c r="E56" s="208" t="str">
        <f>IF('Set Audit Scope'!$F$6="Choose from drop-down menu --&gt;","",IF('Set Audit Scope'!$F$6="","",IF('Set Audit Scope'!$F$6="No","N/A",IF('Set Audit Scope'!$F$6="N/A","N/A",IF('Set Audit Scope'!$F$6="Yes",(IF(Culture!$Q$39="","",IF(Culture!$Q$39&lt;&gt;" ",Culture!$Q$39))))))))</f>
        <v/>
      </c>
      <c r="F56" s="767"/>
      <c r="G56" s="769"/>
      <c r="H56" s="772"/>
      <c r="J56" s="94">
        <f>IF(E56="",100,IF(E56="Yes",1,IF(E56="No",0,IF(E56="Partial",0.5,IF(E56="N/A",1.001)))))</f>
        <v>100</v>
      </c>
    </row>
    <row r="57" spans="1:10" ht="15">
      <c r="B57" s="84"/>
      <c r="C57" s="216" t="s">
        <v>1116</v>
      </c>
      <c r="D57" s="767"/>
      <c r="E57" s="208" t="str">
        <f>IF('Set Audit Scope'!$F$7="Choose from drop-down menu --&gt;","",IF('Set Audit Scope'!$F$7="","",IF('Set Audit Scope'!$F$7="No","N/A",IF('Set Audit Scope'!$F$7="N/A","N/A",IF('Set Audit Scope'!$F$7="Yes",(IF(DST!$Q$51="Answer all sub questions","",IF(DST!$Q$51&lt;&gt;"Answer all sub questions",DST!$Q$51))))))))</f>
        <v/>
      </c>
      <c r="F57" s="767"/>
      <c r="G57" s="769"/>
      <c r="H57" s="772"/>
      <c r="J57" s="94">
        <f t="shared" ref="J57:J68" si="3">IF(E57="",100,IF(E57="Yes",1,IF(E57="No",0,IF(E57="Partial",0.5,IF(E57="N/A",1.001)))))</f>
        <v>100</v>
      </c>
    </row>
    <row r="58" spans="1:10" ht="15">
      <c r="B58" s="84"/>
      <c r="C58" s="216" t="s">
        <v>1117</v>
      </c>
      <c r="D58" s="767"/>
      <c r="E58" s="208" t="str">
        <f>IF('Set Audit Scope'!$F$7="Choose from drop-down menu --&gt;","",IF('Set Audit Scope'!$F$7="","",IF('Set Audit Scope'!$F$7="No","N/A",IF('Set Audit Scope'!$F$7="N/A","N/A",IF('Set Audit Scope'!$F$7="Yes",(IF(DST!$Q$58="","",IF(DST!$Q$58&lt;&gt;"",DST!$Q$58))))))))</f>
        <v/>
      </c>
      <c r="F58" s="767"/>
      <c r="G58" s="769"/>
      <c r="H58" s="772"/>
      <c r="J58" s="94">
        <f t="shared" ref="J58:J67" si="4">IF(E58="",100,IF(E58="Yes",1,IF(E58="No",0,IF(E58="Partial",0.5,IF(E58="N/A",1.001)))))</f>
        <v>100</v>
      </c>
    </row>
    <row r="59" spans="1:10" ht="15">
      <c r="B59" s="84"/>
      <c r="C59" s="216" t="s">
        <v>1629</v>
      </c>
      <c r="D59" s="767"/>
      <c r="E59" s="208" t="str">
        <f>IF('Set Audit Scope'!$F$8="Choose from drop-down menu --&gt;","",IF('Set Audit Scope'!$F$8="","",IF('Set Audit Scope'!$F$8="No","N/A",IF('Set Audit Scope'!$F$8="N/A","N/A",IF('Set Audit Scope'!$F$8="Yes",(IF(Xpert!$Q$36="Answer all sub questions","",IF(Xpert!$Q$36&lt;&gt;"Answer all sub questions", Xpert!$Q$36))))))))</f>
        <v/>
      </c>
      <c r="F59" s="767"/>
      <c r="G59" s="769"/>
      <c r="H59" s="772"/>
      <c r="J59" s="94">
        <f t="shared" si="4"/>
        <v>100</v>
      </c>
    </row>
    <row r="60" spans="1:10" ht="15">
      <c r="B60" s="84"/>
      <c r="C60" s="216" t="s">
        <v>1630</v>
      </c>
      <c r="D60" s="767"/>
      <c r="E60" s="208" t="str">
        <f>IF('Set Audit Scope'!$F$8="Choose from drop-down menu --&gt;","",IF('Set Audit Scope'!$F$8="","",IF('Set Audit Scope'!$F$8="No","N/A",IF('Set Audit Scope'!$F$8="N/A","N/A",IF('Set Audit Scope'!$F$8="Yes",(IF(Xpert!$Q$42="","",IF(Xpert!$Q$42&lt;&gt;" ", Xpert!$Q$42))))))))</f>
        <v/>
      </c>
      <c r="F60" s="767"/>
      <c r="G60" s="769"/>
      <c r="H60" s="772"/>
      <c r="J60" s="94">
        <f t="shared" si="4"/>
        <v>100</v>
      </c>
    </row>
    <row r="61" spans="1:10" ht="15">
      <c r="B61" s="84"/>
      <c r="C61" s="216" t="s">
        <v>1639</v>
      </c>
      <c r="D61" s="767"/>
      <c r="E61" s="208" t="str">
        <f>IF('Set Audit Scope'!$F$9="Choose from drop-down menu --&gt;","",IF('Set Audit Scope'!$F$9="","",IF('Set Audit Scope'!$F$9="No","N/A",IF('Set Audit Scope'!$F$9="N/A","N/A",IF('Set Audit Scope'!$F$9="Yes",(IF('TB LAMP'!$Q$27="Answer all sub questions","",IF('TB LAMP'!$Q$27&lt;&gt;"Answer all sub questions",'TB LAMP'!$Q$27))))))))</f>
        <v/>
      </c>
      <c r="F61" s="767"/>
      <c r="G61" s="769"/>
      <c r="H61" s="772"/>
      <c r="J61" s="94">
        <f t="shared" si="4"/>
        <v>100</v>
      </c>
    </row>
    <row r="62" spans="1:10" ht="15">
      <c r="B62" s="84"/>
      <c r="C62" s="216" t="s">
        <v>1640</v>
      </c>
      <c r="D62" s="767"/>
      <c r="E62" s="208" t="str">
        <f>IF('Set Audit Scope'!$F$9="Choose from drop-down menu --&gt;","",IF('Set Audit Scope'!$F$9="","",IF('Set Audit Scope'!$F$9="No","N/A",IF('Set Audit Scope'!$F$9="N/A","N/A",IF('Set Audit Scope'!$F$9="Yes",(IF('TB LAMP'!$Q$34="","",IF('TB LAMP'!$Q$34&lt;&gt;" ",'TB LAMP'!$Q$34))))))))</f>
        <v/>
      </c>
      <c r="F62" s="767"/>
      <c r="G62" s="769"/>
      <c r="H62" s="772"/>
      <c r="J62" s="94">
        <f t="shared" si="4"/>
        <v>100</v>
      </c>
    </row>
    <row r="63" spans="1:10" ht="15">
      <c r="B63" s="84"/>
      <c r="C63" s="216" t="s">
        <v>1647</v>
      </c>
      <c r="D63" s="767"/>
      <c r="E63" s="208" t="str">
        <f>IF('Set Audit Scope'!$F$10="Choose from drop-down menu --&gt;","",IF('Set Audit Scope'!$F$10="","",IF('Set Audit Scope'!$F$10="No","N/A",IF('Set Audit Scope'!$F$10="N/A","N/A",IF('Set Audit Scope'!$F$10="Yes",(IF('LF LAM'!$Q$17="Answer all sub questions","",IF('LF LAM'!$Q$17&lt;&gt;"Answer all sub questions",'LF LAM'!$Q$17))))))))</f>
        <v/>
      </c>
      <c r="F63" s="767"/>
      <c r="G63" s="769"/>
      <c r="H63" s="772"/>
      <c r="J63" s="94">
        <f t="shared" si="4"/>
        <v>100</v>
      </c>
    </row>
    <row r="64" spans="1:10" ht="15">
      <c r="B64" s="84"/>
      <c r="C64" s="216" t="s">
        <v>1648</v>
      </c>
      <c r="D64" s="767"/>
      <c r="E64" s="208" t="str">
        <f>IF('Set Audit Scope'!$F$10="Choose from drop-down menu --&gt;","",IF('Set Audit Scope'!$F$10="","",IF('Set Audit Scope'!$F$10="No","N/A",IF('Set Audit Scope'!$F$10="N/A","N/A",IF('Set Audit Scope'!$F$10="Yes",(IF('LF LAM'!$Q$24="","",IF('LF LAM'!$Q$24&lt;&gt;" ",'LF LAM'!$Q$24))))))))</f>
        <v/>
      </c>
      <c r="F64" s="767"/>
      <c r="G64" s="769"/>
      <c r="H64" s="772"/>
      <c r="J64" s="94">
        <f t="shared" si="4"/>
        <v>100</v>
      </c>
    </row>
    <row r="65" spans="1:11" ht="15">
      <c r="B65" s="84"/>
      <c r="C65" s="216" t="s">
        <v>1655</v>
      </c>
      <c r="D65" s="767"/>
      <c r="E65" s="208" t="str">
        <f>IF('Set Audit Scope'!$F$11="Choose from drop-down menu --&gt;","",IF('Set Audit Scope'!$F$11="","",IF('Set Audit Scope'!$F$11="No","N/A",IF('Set Audit Scope'!$F$11="N/A","N/A",IF('Set Audit Scope'!$F$11="Yes",(IF(LPA!$Q$48="Answer all sub questions","",IF(LPA!$Q$48&lt;&gt;"Answer all sub questions",LPA!$Q$48))))))))</f>
        <v/>
      </c>
      <c r="F65" s="767"/>
      <c r="G65" s="769"/>
      <c r="H65" s="772"/>
      <c r="J65" s="94">
        <f t="shared" si="4"/>
        <v>100</v>
      </c>
    </row>
    <row r="66" spans="1:11" ht="15">
      <c r="B66" s="84"/>
      <c r="C66" s="216" t="s">
        <v>1656</v>
      </c>
      <c r="D66" s="767"/>
      <c r="E66" s="208" t="str">
        <f>IF('Set Audit Scope'!$F$11="Choose from drop-down menu --&gt;","",IF('Set Audit Scope'!$F$11="","",IF('Set Audit Scope'!$F$11="No","N/A",IF('Set Audit Scope'!$F$11="N/A","N/A",IF('Set Audit Scope'!$F$11="Yes",(IF(LPA!$Q$54="","",IF(LPA!$Q$54&lt;&gt;" ",LPA!$Q$54))))))))</f>
        <v/>
      </c>
      <c r="F66" s="767"/>
      <c r="G66" s="769"/>
      <c r="H66" s="772"/>
      <c r="J66" s="94">
        <f t="shared" si="4"/>
        <v>100</v>
      </c>
    </row>
    <row r="67" spans="1:11" ht="15">
      <c r="B67" s="84"/>
      <c r="C67" s="216" t="s">
        <v>1667</v>
      </c>
      <c r="D67" s="767"/>
      <c r="E67" s="208" t="str">
        <f>IF('Set Audit Scope'!$F$12="Choose from drop-down menu --&gt;","",IF('Set Audit Scope'!$F$12="","",IF('Set Audit Scope'!$F$12="No","N/A",IF('Set Audit Scope'!$F$12="N/A","N/A",IF('Set Audit Scope'!$F$12="Yes",(IF(Truenat!$Q$34="Answer all sub questions","",IF(Truenat!$Q$34&lt;&gt;"Answer all sub questions",Truenat!$Q$34))))))))</f>
        <v/>
      </c>
      <c r="F67" s="767"/>
      <c r="G67" s="769"/>
      <c r="H67" s="772"/>
      <c r="J67" s="94">
        <f t="shared" si="4"/>
        <v>100</v>
      </c>
    </row>
    <row r="68" spans="1:11" ht="15">
      <c r="B68" s="84"/>
      <c r="C68" s="216" t="s">
        <v>1668</v>
      </c>
      <c r="D68" s="767"/>
      <c r="E68" s="208" t="str">
        <f>IF('Set Audit Scope'!$F$12="Choose from drop-down menu --&gt;","",IF('Set Audit Scope'!$F$12="","",IF('Set Audit Scope'!$F$12="No","N/A",IF('Set Audit Scope'!$F$12="N/A","N/A",IF('Set Audit Scope'!$F$12="Yes",(IF(Truenat!$Q$41="","",IF(Truenat!$Q$41&lt;&gt;" ",Truenat!$Q$41))))))))</f>
        <v/>
      </c>
      <c r="F68" s="767"/>
      <c r="G68" s="770"/>
      <c r="H68" s="772"/>
      <c r="J68" s="94">
        <f t="shared" si="3"/>
        <v>100</v>
      </c>
      <c r="K68" s="67">
        <f>SUM(J17:J68)</f>
        <v>5200</v>
      </c>
    </row>
    <row r="69" spans="1:11" ht="60.75" customHeight="1">
      <c r="A69" s="217" t="s">
        <v>329</v>
      </c>
      <c r="B69" s="658" t="s">
        <v>907</v>
      </c>
      <c r="C69" s="660"/>
      <c r="D69" s="205">
        <f t="shared" ref="D69:D74" si="5">IF(E69="N/A",0,IF(E69="Answer all sub questions",2,IF(E69="Yes",2,IF(E69="Partial",2,IF(E69="No",2,IF(E69="",2))))))</f>
        <v>2</v>
      </c>
      <c r="E69" s="1"/>
      <c r="F69" s="205">
        <f t="shared" ref="F69:F74" si="6">IF(E69="N/A",D69,IF(E69="Answer all sub questions",0,IF(E69="Yes",D69,IF(E69="Partial",1,IF(E69="No",0,IF(E69="",0))))))</f>
        <v>0</v>
      </c>
      <c r="G69" s="2"/>
      <c r="H69" s="218" t="s">
        <v>330</v>
      </c>
    </row>
    <row r="70" spans="1:11" ht="60" customHeight="1">
      <c r="A70" s="214" t="s">
        <v>331</v>
      </c>
      <c r="B70" s="658" t="s">
        <v>332</v>
      </c>
      <c r="C70" s="660"/>
      <c r="D70" s="205">
        <f t="shared" si="5"/>
        <v>2</v>
      </c>
      <c r="E70" s="1"/>
      <c r="F70" s="205">
        <f t="shared" si="6"/>
        <v>0</v>
      </c>
      <c r="G70" s="4"/>
      <c r="H70" s="206" t="s">
        <v>333</v>
      </c>
    </row>
    <row r="71" spans="1:11" ht="52.5" customHeight="1">
      <c r="A71" s="214" t="s">
        <v>334</v>
      </c>
      <c r="B71" s="658" t="s">
        <v>335</v>
      </c>
      <c r="C71" s="660"/>
      <c r="D71" s="205">
        <f t="shared" si="5"/>
        <v>2</v>
      </c>
      <c r="E71" s="1"/>
      <c r="F71" s="205">
        <f t="shared" si="6"/>
        <v>0</v>
      </c>
      <c r="G71" s="4"/>
      <c r="H71" s="206" t="s">
        <v>336</v>
      </c>
    </row>
    <row r="72" spans="1:11" ht="48">
      <c r="A72" s="214" t="s">
        <v>337</v>
      </c>
      <c r="B72" s="658" t="s">
        <v>338</v>
      </c>
      <c r="C72" s="660"/>
      <c r="D72" s="205">
        <f t="shared" si="5"/>
        <v>2</v>
      </c>
      <c r="E72" s="1"/>
      <c r="F72" s="205">
        <f t="shared" si="6"/>
        <v>0</v>
      </c>
      <c r="G72" s="4"/>
      <c r="H72" s="206" t="s">
        <v>339</v>
      </c>
    </row>
    <row r="73" spans="1:11" ht="67.5" customHeight="1">
      <c r="A73" s="214" t="s">
        <v>340</v>
      </c>
      <c r="B73" s="658" t="s">
        <v>341</v>
      </c>
      <c r="C73" s="660"/>
      <c r="D73" s="205">
        <f t="shared" si="5"/>
        <v>2</v>
      </c>
      <c r="E73" s="1"/>
      <c r="F73" s="205">
        <f t="shared" si="6"/>
        <v>0</v>
      </c>
      <c r="G73" s="4"/>
      <c r="H73" s="206" t="s">
        <v>342</v>
      </c>
    </row>
    <row r="74" spans="1:11" ht="60">
      <c r="A74" s="214" t="s">
        <v>343</v>
      </c>
      <c r="B74" s="658" t="s">
        <v>344</v>
      </c>
      <c r="C74" s="660"/>
      <c r="D74" s="205">
        <f t="shared" si="5"/>
        <v>2</v>
      </c>
      <c r="E74" s="1"/>
      <c r="F74" s="205">
        <f t="shared" si="6"/>
        <v>0</v>
      </c>
      <c r="G74" s="4"/>
      <c r="H74" s="206" t="s">
        <v>345</v>
      </c>
    </row>
    <row r="75" spans="1:11">
      <c r="A75" s="214"/>
      <c r="B75" s="410" t="s">
        <v>84</v>
      </c>
      <c r="C75" s="412"/>
      <c r="D75" s="208">
        <f>SUM(D3:D74)</f>
        <v>28</v>
      </c>
      <c r="E75" s="208"/>
      <c r="F75" s="208">
        <f>SUM(F3:F74)</f>
        <v>0</v>
      </c>
      <c r="G75" s="84"/>
      <c r="H75" s="206"/>
    </row>
    <row r="77" spans="1:11" hidden="1"/>
    <row r="78" spans="1:11" ht="15" hidden="1">
      <c r="A78" s="67" t="s">
        <v>5</v>
      </c>
    </row>
    <row r="79" spans="1:11" ht="15" hidden="1">
      <c r="A79" s="67" t="s">
        <v>85</v>
      </c>
    </row>
    <row r="80" spans="1:11" ht="15" hidden="1">
      <c r="A80" s="67" t="s">
        <v>7</v>
      </c>
    </row>
    <row r="81" spans="1:1" ht="15" hidden="1">
      <c r="A81" s="67" t="s">
        <v>29</v>
      </c>
    </row>
  </sheetData>
  <sheetProtection algorithmName="SHA-512" hashValue="tOhwd4x54IFOHq8C0a5/vCLyQRfCq8DY3vljVYjKEvmjiVWT5JKa+Navi0R+FKrIUBgbOzJ3YMfRbQZGpId9dw==" saltValue="Yj+p5trB4LxKq7oXupRgHA==" spinCount="100000" sheet="1" objects="1" scenarios="1"/>
  <mergeCells count="23">
    <mergeCell ref="G52:G68"/>
    <mergeCell ref="H52:H68"/>
    <mergeCell ref="B2:C2"/>
    <mergeCell ref="B3:C3"/>
    <mergeCell ref="D4:D12"/>
    <mergeCell ref="F4:F12"/>
    <mergeCell ref="F52:F68"/>
    <mergeCell ref="A1:H1"/>
    <mergeCell ref="B74:C74"/>
    <mergeCell ref="B75:C75"/>
    <mergeCell ref="H4:H12"/>
    <mergeCell ref="B69:C69"/>
    <mergeCell ref="B70:C70"/>
    <mergeCell ref="B71:C71"/>
    <mergeCell ref="B72:C72"/>
    <mergeCell ref="B13:C13"/>
    <mergeCell ref="B14:C14"/>
    <mergeCell ref="B15:C15"/>
    <mergeCell ref="B16:C16"/>
    <mergeCell ref="B4:C4"/>
    <mergeCell ref="B5:C5"/>
    <mergeCell ref="B73:C73"/>
    <mergeCell ref="D52:D68"/>
  </mergeCells>
  <dataValidations count="2">
    <dataValidation type="list" allowBlank="1" showInputMessage="1" showErrorMessage="1" sqref="E22 E44" xr:uid="{00000000-0002-0000-0B00-000000000000}">
      <formula1>$A$77:$A$81</formula1>
    </dataValidation>
    <dataValidation type="list" allowBlank="1" showInputMessage="1" showErrorMessage="1" sqref="E3 E69:E74 E45:E51 E23:E43 E17:E21 E6:E14" xr:uid="{00000000-0002-0000-0B00-000001000000}">
      <formula1>$A$77:$A$80</formula1>
    </dataValidation>
  </dataValidations>
  <pageMargins left="0.7" right="0.7" top="0.75" bottom="0.75" header="0.3" footer="0.3"/>
  <pageSetup paperSize="9" scale="62"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K52"/>
  <sheetViews>
    <sheetView zoomScaleNormal="100" workbookViewId="0">
      <pane ySplit="1" topLeftCell="A2" activePane="bottomLeft" state="frozen"/>
      <selection pane="bottomLeft" sqref="A1:H1"/>
    </sheetView>
  </sheetViews>
  <sheetFormatPr baseColWidth="10" defaultColWidth="9" defaultRowHeight="14"/>
  <cols>
    <col min="1" max="1" width="8.1640625" style="67" customWidth="1"/>
    <col min="2" max="2" width="2.5" style="67" customWidth="1"/>
    <col min="3" max="3" width="50" style="67" customWidth="1"/>
    <col min="4" max="4" width="8.5" style="120" customWidth="1"/>
    <col min="5" max="6" width="9" style="89"/>
    <col min="7" max="7" width="50" style="67" customWidth="1"/>
    <col min="8" max="8" width="45.6640625" style="67" customWidth="1"/>
    <col min="9" max="9" width="9" style="67"/>
    <col min="10" max="11" width="9" style="67" hidden="1" customWidth="1"/>
    <col min="12" max="12" width="9" style="67" customWidth="1"/>
    <col min="13" max="14" width="9.1640625" style="67" customWidth="1"/>
    <col min="15" max="16384" width="9" style="67"/>
  </cols>
  <sheetData>
    <row r="1" spans="1:11" ht="33.75" customHeight="1">
      <c r="A1" s="761" t="s">
        <v>346</v>
      </c>
      <c r="B1" s="761"/>
      <c r="C1" s="761"/>
      <c r="D1" s="761"/>
      <c r="E1" s="761"/>
      <c r="F1" s="761"/>
      <c r="G1" s="761"/>
      <c r="H1" s="761"/>
      <c r="J1" s="94"/>
      <c r="K1" s="94"/>
    </row>
    <row r="2" spans="1:11" ht="30">
      <c r="A2" s="203" t="s">
        <v>39</v>
      </c>
      <c r="B2" s="365" t="s">
        <v>40</v>
      </c>
      <c r="C2" s="362"/>
      <c r="D2" s="202" t="s">
        <v>235</v>
      </c>
      <c r="E2" s="202" t="s">
        <v>42</v>
      </c>
      <c r="F2" s="202" t="s">
        <v>43</v>
      </c>
      <c r="G2" s="203" t="s">
        <v>44</v>
      </c>
      <c r="H2" s="203" t="s">
        <v>36</v>
      </c>
    </row>
    <row r="3" spans="1:11" ht="40.5" customHeight="1">
      <c r="A3" s="219" t="s">
        <v>347</v>
      </c>
      <c r="B3" s="658" t="s">
        <v>348</v>
      </c>
      <c r="C3" s="766"/>
      <c r="D3" s="775">
        <f>IF(E3="All N/A",0,IF(E3="Answer all sub questions",5,IF(E3="Yes",5,IF(E3="Partial",5,IF(E3="No",5,IF(E3="",5))))))</f>
        <v>5</v>
      </c>
      <c r="E3" s="208" t="str">
        <f>IF(K16&gt;13,"Answer all sub questions",IF(K16=(12*1.001),"All N/A",IF(K16&gt;=12,"Yes",IF(K16=0,"No",IF(K16&gt;=0.5,"Partial",IF(K16&lt;=11.5,"Partial"))))))</f>
        <v>Answer all sub questions</v>
      </c>
      <c r="F3" s="775">
        <f>IF(E3="All N/A",D3,IF(E3="Answer all sub questions",0,IF(E3="Yes",D3,IF(E3="Partial",1,IF(E3="No",0,IF(E3="",0))))))</f>
        <v>0</v>
      </c>
      <c r="G3" s="5"/>
      <c r="H3" s="762" t="s">
        <v>349</v>
      </c>
    </row>
    <row r="4" spans="1:11">
      <c r="A4" s="220"/>
      <c r="B4" s="658" t="s">
        <v>350</v>
      </c>
      <c r="C4" s="660"/>
      <c r="D4" s="776"/>
      <c r="E4" s="208"/>
      <c r="F4" s="776"/>
      <c r="G4" s="98"/>
      <c r="H4" s="763"/>
    </row>
    <row r="5" spans="1:11" ht="15">
      <c r="A5" s="221"/>
      <c r="B5" s="84"/>
      <c r="C5" s="211" t="s">
        <v>351</v>
      </c>
      <c r="D5" s="776"/>
      <c r="E5" s="3"/>
      <c r="F5" s="776"/>
      <c r="G5" s="6"/>
      <c r="H5" s="763"/>
      <c r="J5" s="94">
        <f t="shared" ref="J5:J16" si="0">IF(E5="",100,IF(E5="Yes",1,IF(E5="No",0,IF(E5="Partial",0.5,IF(E5="N/A",1.001)))))</f>
        <v>100</v>
      </c>
    </row>
    <row r="6" spans="1:11" ht="15">
      <c r="A6" s="222"/>
      <c r="B6" s="84"/>
      <c r="C6" s="211" t="s">
        <v>352</v>
      </c>
      <c r="D6" s="776"/>
      <c r="E6" s="3"/>
      <c r="F6" s="776"/>
      <c r="G6" s="6"/>
      <c r="H6" s="763"/>
      <c r="J6" s="94">
        <f t="shared" si="0"/>
        <v>100</v>
      </c>
    </row>
    <row r="7" spans="1:11" ht="15">
      <c r="A7" s="222"/>
      <c r="B7" s="84"/>
      <c r="C7" s="211" t="s">
        <v>353</v>
      </c>
      <c r="D7" s="776"/>
      <c r="E7" s="3"/>
      <c r="F7" s="776"/>
      <c r="G7" s="6"/>
      <c r="H7" s="763"/>
      <c r="J7" s="94">
        <f t="shared" si="0"/>
        <v>100</v>
      </c>
    </row>
    <row r="8" spans="1:11" ht="15">
      <c r="A8" s="222"/>
      <c r="B8" s="84"/>
      <c r="C8" s="211" t="s">
        <v>354</v>
      </c>
      <c r="D8" s="776"/>
      <c r="E8" s="3"/>
      <c r="F8" s="776"/>
      <c r="G8" s="6"/>
      <c r="H8" s="763"/>
      <c r="J8" s="94">
        <f t="shared" si="0"/>
        <v>100</v>
      </c>
    </row>
    <row r="9" spans="1:11" ht="15">
      <c r="A9" s="222"/>
      <c r="B9" s="84"/>
      <c r="C9" s="211" t="s">
        <v>355</v>
      </c>
      <c r="D9" s="776"/>
      <c r="E9" s="3"/>
      <c r="F9" s="776"/>
      <c r="G9" s="6"/>
      <c r="H9" s="763"/>
      <c r="J9" s="94">
        <f t="shared" si="0"/>
        <v>100</v>
      </c>
    </row>
    <row r="10" spans="1:11" ht="15">
      <c r="A10" s="222"/>
      <c r="B10" s="84"/>
      <c r="C10" s="211" t="s">
        <v>356</v>
      </c>
      <c r="D10" s="776"/>
      <c r="E10" s="3"/>
      <c r="F10" s="776"/>
      <c r="G10" s="6"/>
      <c r="H10" s="763"/>
      <c r="J10" s="94">
        <f t="shared" si="0"/>
        <v>100</v>
      </c>
    </row>
    <row r="11" spans="1:11" ht="15">
      <c r="A11" s="222"/>
      <c r="B11" s="84"/>
      <c r="C11" s="211" t="s">
        <v>357</v>
      </c>
      <c r="D11" s="776"/>
      <c r="E11" s="3"/>
      <c r="F11" s="776"/>
      <c r="G11" s="6"/>
      <c r="H11" s="763"/>
      <c r="J11" s="94">
        <f t="shared" si="0"/>
        <v>100</v>
      </c>
    </row>
    <row r="12" spans="1:11" ht="15">
      <c r="A12" s="222"/>
      <c r="B12" s="84"/>
      <c r="C12" s="211" t="s">
        <v>358</v>
      </c>
      <c r="D12" s="776"/>
      <c r="E12" s="3"/>
      <c r="F12" s="776"/>
      <c r="G12" s="6"/>
      <c r="H12" s="763"/>
      <c r="J12" s="94">
        <f t="shared" si="0"/>
        <v>100</v>
      </c>
    </row>
    <row r="13" spans="1:11" ht="15">
      <c r="A13" s="222"/>
      <c r="B13" s="84"/>
      <c r="C13" s="211" t="s">
        <v>359</v>
      </c>
      <c r="D13" s="776"/>
      <c r="E13" s="3"/>
      <c r="F13" s="776"/>
      <c r="G13" s="6"/>
      <c r="H13" s="763"/>
      <c r="J13" s="94">
        <f t="shared" si="0"/>
        <v>100</v>
      </c>
    </row>
    <row r="14" spans="1:11" ht="15">
      <c r="A14" s="222"/>
      <c r="B14" s="84"/>
      <c r="C14" s="211" t="s">
        <v>360</v>
      </c>
      <c r="D14" s="776"/>
      <c r="E14" s="3"/>
      <c r="F14" s="776"/>
      <c r="G14" s="6"/>
      <c r="H14" s="763"/>
      <c r="J14" s="94">
        <f t="shared" si="0"/>
        <v>100</v>
      </c>
    </row>
    <row r="15" spans="1:11" ht="15">
      <c r="A15" s="222"/>
      <c r="B15" s="84"/>
      <c r="C15" s="211" t="s">
        <v>361</v>
      </c>
      <c r="D15" s="776"/>
      <c r="E15" s="3"/>
      <c r="F15" s="776"/>
      <c r="G15" s="6"/>
      <c r="H15" s="763"/>
      <c r="J15" s="94">
        <f t="shared" si="0"/>
        <v>100</v>
      </c>
    </row>
    <row r="16" spans="1:11" ht="30">
      <c r="A16" s="223"/>
      <c r="B16" s="84"/>
      <c r="C16" s="211" t="s">
        <v>362</v>
      </c>
      <c r="D16" s="777"/>
      <c r="E16" s="3"/>
      <c r="F16" s="777"/>
      <c r="G16" s="6"/>
      <c r="H16" s="764"/>
      <c r="J16" s="94">
        <f t="shared" si="0"/>
        <v>100</v>
      </c>
      <c r="K16" s="67">
        <f>SUM(J5:J16)</f>
        <v>1200</v>
      </c>
    </row>
    <row r="17" spans="1:10" ht="40.5" customHeight="1">
      <c r="A17" s="448" t="s">
        <v>50</v>
      </c>
      <c r="B17" s="659" t="s">
        <v>363</v>
      </c>
      <c r="C17" s="766"/>
      <c r="D17" s="775">
        <f>IF(E17="All N/A",0,IF(E17="Answer all sub questions",5,IF(E17="Yes",5,IF(E17="Partial",5,IF(E17="No",5,IF(E17="",5))))))</f>
        <v>5</v>
      </c>
      <c r="E17" s="208" t="str">
        <f>IF(K43&gt;25,"Answer all sub questions",IF(K43=(24*1.001),"All N/A",IF(K43&gt;=24,"Yes",IF(K43=2.002,"No",IF(K43=1.001,"No",IF(K43=0,"No",IF(K43&gt;=0.5,"Partial",IF(K43&lt;=23.5,"Partial"))))))))</f>
        <v>Answer all sub questions</v>
      </c>
      <c r="F17" s="775">
        <f>IF(E17="All N/A",D17,IF(E17="Answer all sub questions",0,IF(E17="Yes",D17,IF(E17="Partial",1,IF(E17="No",0,IF(E17="",0))))))</f>
        <v>0</v>
      </c>
      <c r="G17" s="5"/>
      <c r="H17" s="762" t="s">
        <v>364</v>
      </c>
    </row>
    <row r="18" spans="1:10" ht="27" customHeight="1">
      <c r="A18" s="779"/>
      <c r="B18" s="659" t="s">
        <v>365</v>
      </c>
      <c r="C18" s="660"/>
      <c r="D18" s="776"/>
      <c r="E18" s="208"/>
      <c r="F18" s="776"/>
      <c r="G18" s="98"/>
      <c r="H18" s="763"/>
    </row>
    <row r="19" spans="1:10" ht="30">
      <c r="A19" s="779"/>
      <c r="B19" s="104"/>
      <c r="C19" s="224" t="s">
        <v>366</v>
      </c>
      <c r="D19" s="776"/>
      <c r="E19" s="3"/>
      <c r="F19" s="776"/>
      <c r="G19" s="5"/>
      <c r="H19" s="763"/>
      <c r="J19" s="94">
        <f t="shared" ref="J19:J43" si="1">IF(E19="",100,IF(E19="Yes",1,IF(E19="No",0,IF(E19="Partial",0.5,IF(E19="N/A",1.001)))))</f>
        <v>100</v>
      </c>
    </row>
    <row r="20" spans="1:10" ht="15">
      <c r="A20" s="779"/>
      <c r="B20" s="104"/>
      <c r="C20" s="224" t="s">
        <v>367</v>
      </c>
      <c r="D20" s="776"/>
      <c r="E20" s="3"/>
      <c r="F20" s="776"/>
      <c r="G20" s="6"/>
      <c r="H20" s="763"/>
      <c r="J20" s="94">
        <f t="shared" si="1"/>
        <v>100</v>
      </c>
    </row>
    <row r="21" spans="1:10" ht="15">
      <c r="A21" s="779"/>
      <c r="B21" s="104"/>
      <c r="C21" s="224" t="s">
        <v>368</v>
      </c>
      <c r="D21" s="776"/>
      <c r="E21" s="3"/>
      <c r="F21" s="776"/>
      <c r="G21" s="6"/>
      <c r="H21" s="763"/>
      <c r="J21" s="94">
        <f t="shared" si="1"/>
        <v>100</v>
      </c>
    </row>
    <row r="22" spans="1:10" ht="15">
      <c r="A22" s="779"/>
      <c r="B22" s="104"/>
      <c r="C22" s="224" t="s">
        <v>369</v>
      </c>
      <c r="D22" s="776"/>
      <c r="E22" s="3"/>
      <c r="F22" s="776"/>
      <c r="G22" s="6"/>
      <c r="H22" s="763"/>
      <c r="J22" s="94">
        <f t="shared" si="1"/>
        <v>100</v>
      </c>
    </row>
    <row r="23" spans="1:10" ht="15">
      <c r="A23" s="779"/>
      <c r="B23" s="104"/>
      <c r="C23" s="224" t="s">
        <v>370</v>
      </c>
      <c r="D23" s="776"/>
      <c r="E23" s="3"/>
      <c r="F23" s="776"/>
      <c r="G23" s="6"/>
      <c r="H23" s="763"/>
      <c r="J23" s="94">
        <f t="shared" si="1"/>
        <v>100</v>
      </c>
    </row>
    <row r="24" spans="1:10" ht="15">
      <c r="A24" s="779"/>
      <c r="B24" s="104"/>
      <c r="C24" s="224" t="s">
        <v>371</v>
      </c>
      <c r="D24" s="776"/>
      <c r="E24" s="3"/>
      <c r="F24" s="776"/>
      <c r="G24" s="6"/>
      <c r="H24" s="763"/>
      <c r="J24" s="94">
        <f t="shared" si="1"/>
        <v>100</v>
      </c>
    </row>
    <row r="25" spans="1:10" ht="15">
      <c r="A25" s="779"/>
      <c r="B25" s="104"/>
      <c r="C25" s="224" t="s">
        <v>372</v>
      </c>
      <c r="D25" s="776"/>
      <c r="E25" s="3"/>
      <c r="F25" s="776"/>
      <c r="G25" s="6"/>
      <c r="H25" s="763"/>
      <c r="J25" s="94">
        <f t="shared" si="1"/>
        <v>100</v>
      </c>
    </row>
    <row r="26" spans="1:10" ht="30">
      <c r="A26" s="779"/>
      <c r="B26" s="104"/>
      <c r="C26" s="224" t="s">
        <v>373</v>
      </c>
      <c r="D26" s="776"/>
      <c r="E26" s="3"/>
      <c r="F26" s="776"/>
      <c r="G26" s="6"/>
      <c r="H26" s="763"/>
      <c r="J26" s="94">
        <f t="shared" si="1"/>
        <v>100</v>
      </c>
    </row>
    <row r="27" spans="1:10" ht="15">
      <c r="A27" s="779"/>
      <c r="B27" s="104"/>
      <c r="C27" s="224" t="s">
        <v>374</v>
      </c>
      <c r="D27" s="776"/>
      <c r="E27" s="3"/>
      <c r="F27" s="776"/>
      <c r="G27" s="6"/>
      <c r="H27" s="763"/>
      <c r="J27" s="94">
        <f t="shared" si="1"/>
        <v>100</v>
      </c>
    </row>
    <row r="28" spans="1:10" ht="15">
      <c r="A28" s="779"/>
      <c r="B28" s="104"/>
      <c r="C28" s="224" t="s">
        <v>375</v>
      </c>
      <c r="D28" s="776"/>
      <c r="E28" s="3"/>
      <c r="F28" s="776"/>
      <c r="G28" s="6"/>
      <c r="H28" s="763"/>
      <c r="J28" s="94">
        <f t="shared" si="1"/>
        <v>100</v>
      </c>
    </row>
    <row r="29" spans="1:10" ht="15">
      <c r="A29" s="779"/>
      <c r="B29" s="104"/>
      <c r="C29" s="224" t="s">
        <v>376</v>
      </c>
      <c r="D29" s="776"/>
      <c r="E29" s="3"/>
      <c r="F29" s="776"/>
      <c r="G29" s="6"/>
      <c r="H29" s="763"/>
      <c r="J29" s="94">
        <f t="shared" si="1"/>
        <v>100</v>
      </c>
    </row>
    <row r="30" spans="1:10" ht="30">
      <c r="A30" s="779"/>
      <c r="B30" s="104"/>
      <c r="C30" s="224" t="s">
        <v>377</v>
      </c>
      <c r="D30" s="776"/>
      <c r="E30" s="3"/>
      <c r="F30" s="776"/>
      <c r="G30" s="6"/>
      <c r="H30" s="763"/>
      <c r="J30" s="94">
        <f t="shared" si="1"/>
        <v>100</v>
      </c>
    </row>
    <row r="31" spans="1:10" ht="14.25" customHeight="1">
      <c r="A31" s="779"/>
      <c r="B31" s="104"/>
      <c r="C31" s="224" t="s">
        <v>378</v>
      </c>
      <c r="D31" s="776"/>
      <c r="E31" s="3"/>
      <c r="F31" s="776"/>
      <c r="G31" s="6"/>
      <c r="H31" s="763"/>
      <c r="J31" s="94">
        <f t="shared" si="1"/>
        <v>100</v>
      </c>
    </row>
    <row r="32" spans="1:10" ht="27.75" customHeight="1">
      <c r="A32" s="779"/>
      <c r="B32" s="104"/>
      <c r="C32" s="224" t="s">
        <v>379</v>
      </c>
      <c r="D32" s="776"/>
      <c r="E32" s="3"/>
      <c r="F32" s="776"/>
      <c r="G32" s="6"/>
      <c r="H32" s="763"/>
      <c r="J32" s="94">
        <f t="shared" si="1"/>
        <v>100</v>
      </c>
    </row>
    <row r="33" spans="1:11" ht="15">
      <c r="A33" s="779"/>
      <c r="B33" s="104"/>
      <c r="C33" s="224" t="s">
        <v>380</v>
      </c>
      <c r="D33" s="776"/>
      <c r="E33" s="3"/>
      <c r="F33" s="776"/>
      <c r="G33" s="6"/>
      <c r="H33" s="763"/>
      <c r="J33" s="94">
        <f t="shared" si="1"/>
        <v>100</v>
      </c>
    </row>
    <row r="34" spans="1:11" ht="26.25" customHeight="1">
      <c r="A34" s="779"/>
      <c r="B34" s="104"/>
      <c r="C34" s="224" t="s">
        <v>381</v>
      </c>
      <c r="D34" s="776"/>
      <c r="E34" s="3"/>
      <c r="F34" s="776"/>
      <c r="G34" s="6"/>
      <c r="H34" s="763"/>
      <c r="J34" s="94">
        <f t="shared" si="1"/>
        <v>100</v>
      </c>
    </row>
    <row r="35" spans="1:11" ht="27.75" customHeight="1">
      <c r="A35" s="779"/>
      <c r="B35" s="340" t="s">
        <v>382</v>
      </c>
      <c r="C35" s="342"/>
      <c r="D35" s="776"/>
      <c r="E35" s="208"/>
      <c r="F35" s="776"/>
      <c r="G35" s="205"/>
      <c r="H35" s="763"/>
    </row>
    <row r="36" spans="1:11" ht="15">
      <c r="A36" s="779"/>
      <c r="B36" s="84"/>
      <c r="C36" s="224" t="s">
        <v>383</v>
      </c>
      <c r="D36" s="776"/>
      <c r="E36" s="3"/>
      <c r="F36" s="776"/>
      <c r="G36" s="6"/>
      <c r="H36" s="763"/>
      <c r="J36" s="94">
        <f t="shared" si="1"/>
        <v>100</v>
      </c>
    </row>
    <row r="37" spans="1:11" ht="30">
      <c r="A37" s="779"/>
      <c r="B37" s="84"/>
      <c r="C37" s="224" t="s">
        <v>384</v>
      </c>
      <c r="D37" s="776"/>
      <c r="E37" s="3"/>
      <c r="F37" s="776"/>
      <c r="G37" s="6"/>
      <c r="H37" s="763"/>
      <c r="J37" s="94">
        <f t="shared" si="1"/>
        <v>100</v>
      </c>
    </row>
    <row r="38" spans="1:11" ht="30">
      <c r="A38" s="779"/>
      <c r="B38" s="84"/>
      <c r="C38" s="224" t="s">
        <v>385</v>
      </c>
      <c r="D38" s="776"/>
      <c r="E38" s="3"/>
      <c r="F38" s="776"/>
      <c r="G38" s="6"/>
      <c r="H38" s="763"/>
      <c r="J38" s="94">
        <f t="shared" si="1"/>
        <v>100</v>
      </c>
    </row>
    <row r="39" spans="1:11" ht="15">
      <c r="A39" s="779"/>
      <c r="B39" s="84"/>
      <c r="C39" s="224" t="s">
        <v>386</v>
      </c>
      <c r="D39" s="776"/>
      <c r="E39" s="3"/>
      <c r="F39" s="776"/>
      <c r="G39" s="6"/>
      <c r="H39" s="763"/>
      <c r="J39" s="94">
        <f t="shared" si="1"/>
        <v>100</v>
      </c>
    </row>
    <row r="40" spans="1:11" ht="30">
      <c r="A40" s="779"/>
      <c r="B40" s="84"/>
      <c r="C40" s="224" t="s">
        <v>387</v>
      </c>
      <c r="D40" s="776"/>
      <c r="E40" s="3"/>
      <c r="F40" s="776"/>
      <c r="G40" s="6"/>
      <c r="H40" s="763"/>
      <c r="J40" s="94">
        <f t="shared" si="1"/>
        <v>100</v>
      </c>
    </row>
    <row r="41" spans="1:11" ht="30">
      <c r="A41" s="779"/>
      <c r="B41" s="84"/>
      <c r="C41" s="224" t="s">
        <v>388</v>
      </c>
      <c r="D41" s="776"/>
      <c r="E41" s="3"/>
      <c r="F41" s="776"/>
      <c r="G41" s="6"/>
      <c r="H41" s="763"/>
      <c r="J41" s="94">
        <f t="shared" si="1"/>
        <v>100</v>
      </c>
    </row>
    <row r="42" spans="1:11" ht="12.75" customHeight="1">
      <c r="A42" s="779"/>
      <c r="B42" s="84"/>
      <c r="C42" s="216" t="s">
        <v>1584</v>
      </c>
      <c r="D42" s="776"/>
      <c r="E42" s="208" t="str">
        <f>IF('General TB Module'!$Q$91="Answer all sub questions","",IF('General TB Module'!$Q$91="","",'General TB Module'!$Q$91))</f>
        <v/>
      </c>
      <c r="F42" s="776"/>
      <c r="G42" s="225"/>
      <c r="H42" s="763"/>
      <c r="J42" s="94">
        <f t="shared" si="1"/>
        <v>100</v>
      </c>
    </row>
    <row r="43" spans="1:11" ht="12.75" customHeight="1">
      <c r="A43" s="779"/>
      <c r="B43" s="84"/>
      <c r="C43" s="216" t="s">
        <v>1585</v>
      </c>
      <c r="D43" s="776"/>
      <c r="E43" s="208" t="str">
        <f>IF('General TB Module'!$Q$95="Answer all sub questions","",IF('General TB Module'!$Q$95="","",'General TB Module'!$Q$95))</f>
        <v/>
      </c>
      <c r="F43" s="776"/>
      <c r="G43" s="225"/>
      <c r="H43" s="763"/>
      <c r="J43" s="94">
        <f t="shared" si="1"/>
        <v>100</v>
      </c>
      <c r="K43" s="67">
        <f>SUM(J19:J43)</f>
        <v>2400</v>
      </c>
    </row>
    <row r="44" spans="1:11" ht="36">
      <c r="A44" s="214" t="s">
        <v>389</v>
      </c>
      <c r="B44" s="778" t="s">
        <v>390</v>
      </c>
      <c r="C44" s="778"/>
      <c r="D44" s="205">
        <f>IF(E44="N/A",0,IF(E44="Answer all sub questions",2,IF(E44="Yes",2,IF(E44="Partial",2,IF(E44="No",2,IF(E44="",2))))))</f>
        <v>2</v>
      </c>
      <c r="E44" s="3"/>
      <c r="F44" s="205">
        <f>IF(E44="N/A",D44,IF(E44="Answer all sub questions",0,IF(E44="Yes",D44,IF(E44="Partial",1,IF(E44="No",0,IF(E44="",0))))))</f>
        <v>0</v>
      </c>
      <c r="G44" s="6"/>
      <c r="H44" s="206" t="s">
        <v>391</v>
      </c>
    </row>
    <row r="45" spans="1:11" ht="36">
      <c r="A45" s="214" t="s">
        <v>392</v>
      </c>
      <c r="B45" s="778" t="s">
        <v>393</v>
      </c>
      <c r="C45" s="778"/>
      <c r="D45" s="205">
        <f>IF(E45="N/A",0,IF(E45="Answer all sub questions",2,IF(E45="Yes",2,IF(E45="Partial",2,IF(E45="No",2,IF(E45="",2))))))</f>
        <v>2</v>
      </c>
      <c r="E45" s="3"/>
      <c r="F45" s="205">
        <f>IF(E45="N/A",D45,IF(E45="Answer all sub questions",0,IF(E45="Yes",D45,IF(E45="Partial",1,IF(E45="No",0,IF(E45="",0))))))</f>
        <v>0</v>
      </c>
      <c r="G45" s="6"/>
      <c r="H45" s="206" t="s">
        <v>394</v>
      </c>
    </row>
    <row r="46" spans="1:11">
      <c r="A46" s="98"/>
      <c r="B46" s="399" t="s">
        <v>84</v>
      </c>
      <c r="C46" s="399"/>
      <c r="D46" s="208">
        <f>SUM(D3:D45)</f>
        <v>14</v>
      </c>
      <c r="E46" s="208"/>
      <c r="F46" s="208">
        <f>SUM(F3:F45)</f>
        <v>0</v>
      </c>
      <c r="G46" s="98"/>
      <c r="H46" s="98"/>
    </row>
    <row r="48" spans="1:11" hidden="1"/>
    <row r="49" spans="1:1" ht="15" hidden="1">
      <c r="A49" s="67" t="s">
        <v>5</v>
      </c>
    </row>
    <row r="50" spans="1:1" ht="15" hidden="1">
      <c r="A50" s="67" t="s">
        <v>85</v>
      </c>
    </row>
    <row r="51" spans="1:1" ht="15" hidden="1">
      <c r="A51" s="67" t="s">
        <v>7</v>
      </c>
    </row>
    <row r="52" spans="1:1" ht="15" hidden="1">
      <c r="A52" s="67" t="s">
        <v>29</v>
      </c>
    </row>
  </sheetData>
  <sheetProtection algorithmName="SHA-512" hashValue="UHHlC6Xt8VRy4jNAm/YIUJ0fL+i1q8Ldwu+xxQjfJr5UiVzmNf5DYp5y9zasGWg/HzghxeYrQ5PgLcIILnU0Ew==" saltValue="ePmIG0ScxKhktFbxxh5f9Q==" spinCount="100000" sheet="1" objects="1" scenarios="1"/>
  <mergeCells count="17">
    <mergeCell ref="F3:F16"/>
    <mergeCell ref="D17:D43"/>
    <mergeCell ref="F17:F43"/>
    <mergeCell ref="A1:H1"/>
    <mergeCell ref="A17:A43"/>
    <mergeCell ref="B17:C17"/>
    <mergeCell ref="H17:H43"/>
    <mergeCell ref="B2:C2"/>
    <mergeCell ref="B3:C3"/>
    <mergeCell ref="B4:C4"/>
    <mergeCell ref="H3:H16"/>
    <mergeCell ref="D3:D16"/>
    <mergeCell ref="B46:C46"/>
    <mergeCell ref="B18:C18"/>
    <mergeCell ref="B35:C35"/>
    <mergeCell ref="B44:C44"/>
    <mergeCell ref="B45:C45"/>
  </mergeCells>
  <dataValidations count="1">
    <dataValidation type="list" allowBlank="1" showInputMessage="1" showErrorMessage="1" sqref="E5:E16 E36:E41 E19:E34 E44:E45" xr:uid="{00000000-0002-0000-0C00-000000000000}">
      <formula1>$A$48:$A$51</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AS72"/>
  <sheetViews>
    <sheetView zoomScaleNormal="100" workbookViewId="0">
      <pane ySplit="1" topLeftCell="A2" activePane="bottomLeft" state="frozen"/>
      <selection pane="bottomLeft" sqref="A1:H1"/>
    </sheetView>
  </sheetViews>
  <sheetFormatPr baseColWidth="10" defaultColWidth="9.1640625" defaultRowHeight="14"/>
  <cols>
    <col min="1" max="1" width="8.1640625" style="85" customWidth="1"/>
    <col min="2" max="2" width="2.5" style="67" customWidth="1"/>
    <col min="3" max="3" width="50" style="67" customWidth="1"/>
    <col min="4" max="4" width="8.5" style="120" customWidth="1"/>
    <col min="5" max="5" width="9.1640625" style="89"/>
    <col min="6" max="6" width="9" style="89" customWidth="1"/>
    <col min="7" max="7" width="50" style="67" customWidth="1"/>
    <col min="8" max="8" width="45.6640625" style="67" customWidth="1"/>
    <col min="9" max="9" width="9.1640625" style="200"/>
    <col min="10" max="11" width="9.1640625" style="200" hidden="1" customWidth="1"/>
    <col min="12" max="16384" width="9.1640625" style="200"/>
  </cols>
  <sheetData>
    <row r="1" spans="1:45" s="226" customFormat="1" ht="33.75" customHeight="1">
      <c r="A1" s="761" t="s">
        <v>395</v>
      </c>
      <c r="B1" s="761"/>
      <c r="C1" s="761"/>
      <c r="D1" s="761"/>
      <c r="E1" s="761"/>
      <c r="F1" s="761"/>
      <c r="G1" s="761"/>
      <c r="H1" s="76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row>
    <row r="2" spans="1:45" s="227" customFormat="1" ht="30">
      <c r="A2" s="203" t="s">
        <v>39</v>
      </c>
      <c r="B2" s="444" t="s">
        <v>40</v>
      </c>
      <c r="C2" s="445"/>
      <c r="D2" s="202" t="s">
        <v>235</v>
      </c>
      <c r="E2" s="202" t="s">
        <v>42</v>
      </c>
      <c r="F2" s="202" t="s">
        <v>43</v>
      </c>
      <c r="G2" s="203" t="s">
        <v>44</v>
      </c>
      <c r="H2" s="203" t="s">
        <v>36</v>
      </c>
    </row>
    <row r="3" spans="1:45" ht="48">
      <c r="A3" s="212" t="s">
        <v>396</v>
      </c>
      <c r="B3" s="658" t="s">
        <v>397</v>
      </c>
      <c r="C3" s="660"/>
      <c r="D3" s="205">
        <f>IF(E3="N/A",0,IF(E3="Answer all sub questions",2,IF(E3="Yes",2,IF(E3="Partial",2,IF(E3="No",2,IF(E3="",2))))))</f>
        <v>2</v>
      </c>
      <c r="E3" s="58"/>
      <c r="F3" s="205">
        <f>IF(E3="N/A",D3,IF(E3="Answer all sub questions",0,IF(E3="Yes",D3,IF(E3="Partial",1,IF(E3="No",0,IF(E3="",0))))))</f>
        <v>0</v>
      </c>
      <c r="G3" s="7"/>
      <c r="H3" s="228" t="s">
        <v>398</v>
      </c>
    </row>
    <row r="4" spans="1:45" ht="72">
      <c r="A4" s="213" t="s">
        <v>399</v>
      </c>
      <c r="B4" s="658" t="s">
        <v>400</v>
      </c>
      <c r="C4" s="660"/>
      <c r="D4" s="205">
        <f>IF(E4="N/A",0,IF(E4="Answer all sub questions",2,IF(E4="Yes",2,IF(E4="Partial",2,IF(E4="No",2,IF(E4="",2))))))</f>
        <v>2</v>
      </c>
      <c r="E4" s="58"/>
      <c r="F4" s="205">
        <f>IF(E4="N/A",D4,IF(E4="Answer all sub questions",0,IF(E4="Yes",D4,IF(E4="Partial",1,IF(E4="No",0,IF(E4="",0))))))</f>
        <v>0</v>
      </c>
      <c r="G4" s="7"/>
      <c r="H4" s="206" t="s">
        <v>401</v>
      </c>
    </row>
    <row r="5" spans="1:45" ht="42" customHeight="1">
      <c r="A5" s="219" t="s">
        <v>402</v>
      </c>
      <c r="B5" s="780" t="s">
        <v>403</v>
      </c>
      <c r="C5" s="781"/>
      <c r="D5" s="775">
        <f>IF(E5="All N/A",0,IF(E5="Answer all sub questions",3,IF(E5="Yes",3,IF(E5="Partial",3,IF(E5="No",3,IF(E5="",3))))))</f>
        <v>3</v>
      </c>
      <c r="E5" s="208" t="str">
        <f>IF(K16&gt;12,"Answer all sub questions",IF(K16=(11*1.001),"All N/A",IF(K16&gt;=11,"Yes",IF(K16=1.001,"No",IF(K16=0,"No",IF(K16&gt;=0.5,"Partial",IF(K16&lt;=10.5,"Partial")))))))</f>
        <v>Answer all sub questions</v>
      </c>
      <c r="F5" s="775">
        <f>IF(E5="All N/A",D5,IF(E5="Answer all sub questions",0,IF(E5="Yes",D5,IF(E5="Partial",1,IF(E5="No",0,IF(E5="",0))))))</f>
        <v>0</v>
      </c>
      <c r="G5" s="7"/>
      <c r="H5" s="784" t="s">
        <v>404</v>
      </c>
    </row>
    <row r="6" spans="1:45" ht="15">
      <c r="A6" s="220"/>
      <c r="B6" s="229"/>
      <c r="C6" s="224" t="s">
        <v>405</v>
      </c>
      <c r="D6" s="776"/>
      <c r="E6" s="58"/>
      <c r="F6" s="776"/>
      <c r="G6" s="7"/>
      <c r="H6" s="784"/>
      <c r="J6" s="200">
        <f t="shared" ref="J6:J16" si="0">IF(E6="",100,IF(E6="Yes",1,IF(E6="No",0,IF(E6="Partial",0.5,IF(E6="N/A",1.001)))))</f>
        <v>100</v>
      </c>
    </row>
    <row r="7" spans="1:45" ht="12.75" customHeight="1">
      <c r="A7" s="220"/>
      <c r="B7" s="229"/>
      <c r="C7" s="224" t="s">
        <v>406</v>
      </c>
      <c r="D7" s="776"/>
      <c r="E7" s="58"/>
      <c r="F7" s="776"/>
      <c r="G7" s="7"/>
      <c r="H7" s="784"/>
      <c r="J7" s="200">
        <f t="shared" si="0"/>
        <v>100</v>
      </c>
    </row>
    <row r="8" spans="1:45" ht="15">
      <c r="A8" s="220"/>
      <c r="B8" s="229"/>
      <c r="C8" s="224" t="s">
        <v>407</v>
      </c>
      <c r="D8" s="776"/>
      <c r="E8" s="58"/>
      <c r="F8" s="776"/>
      <c r="G8" s="7"/>
      <c r="H8" s="784"/>
      <c r="J8" s="200">
        <f t="shared" si="0"/>
        <v>100</v>
      </c>
    </row>
    <row r="9" spans="1:45" ht="15">
      <c r="A9" s="220"/>
      <c r="B9" s="229"/>
      <c r="C9" s="224" t="s">
        <v>408</v>
      </c>
      <c r="D9" s="776"/>
      <c r="E9" s="58"/>
      <c r="F9" s="776"/>
      <c r="G9" s="7"/>
      <c r="H9" s="784"/>
      <c r="J9" s="200">
        <f t="shared" si="0"/>
        <v>100</v>
      </c>
    </row>
    <row r="10" spans="1:45" ht="15">
      <c r="A10" s="220"/>
      <c r="B10" s="229"/>
      <c r="C10" s="224" t="s">
        <v>409</v>
      </c>
      <c r="D10" s="776"/>
      <c r="E10" s="58"/>
      <c r="F10" s="776"/>
      <c r="G10" s="7"/>
      <c r="H10" s="784"/>
      <c r="J10" s="200">
        <f t="shared" si="0"/>
        <v>100</v>
      </c>
    </row>
    <row r="11" spans="1:45" ht="15">
      <c r="A11" s="220"/>
      <c r="B11" s="229"/>
      <c r="C11" s="224" t="s">
        <v>410</v>
      </c>
      <c r="D11" s="776"/>
      <c r="E11" s="58"/>
      <c r="F11" s="776"/>
      <c r="G11" s="7"/>
      <c r="H11" s="784"/>
      <c r="J11" s="200">
        <f t="shared" si="0"/>
        <v>100</v>
      </c>
    </row>
    <row r="12" spans="1:45" ht="15">
      <c r="A12" s="220"/>
      <c r="B12" s="229"/>
      <c r="C12" s="224" t="s">
        <v>411</v>
      </c>
      <c r="D12" s="776"/>
      <c r="E12" s="58"/>
      <c r="F12" s="776"/>
      <c r="G12" s="7"/>
      <c r="H12" s="784"/>
      <c r="J12" s="200">
        <f t="shared" si="0"/>
        <v>100</v>
      </c>
    </row>
    <row r="13" spans="1:45" ht="12.75" customHeight="1">
      <c r="A13" s="220"/>
      <c r="B13" s="229"/>
      <c r="C13" s="224" t="s">
        <v>412</v>
      </c>
      <c r="D13" s="776"/>
      <c r="E13" s="58"/>
      <c r="F13" s="776"/>
      <c r="G13" s="7"/>
      <c r="H13" s="784"/>
      <c r="J13" s="200">
        <f t="shared" si="0"/>
        <v>100</v>
      </c>
    </row>
    <row r="14" spans="1:45" ht="13.5" customHeight="1">
      <c r="A14" s="220"/>
      <c r="B14" s="229"/>
      <c r="C14" s="224" t="s">
        <v>413</v>
      </c>
      <c r="D14" s="776"/>
      <c r="E14" s="58"/>
      <c r="F14" s="776"/>
      <c r="G14" s="7"/>
      <c r="H14" s="784"/>
      <c r="J14" s="200">
        <f t="shared" si="0"/>
        <v>100</v>
      </c>
    </row>
    <row r="15" spans="1:45" ht="30">
      <c r="A15" s="220"/>
      <c r="B15" s="229"/>
      <c r="C15" s="224" t="s">
        <v>414</v>
      </c>
      <c r="D15" s="776"/>
      <c r="E15" s="58"/>
      <c r="F15" s="776"/>
      <c r="G15" s="7"/>
      <c r="H15" s="784"/>
      <c r="J15" s="200">
        <f t="shared" si="0"/>
        <v>100</v>
      </c>
    </row>
    <row r="16" spans="1:45" ht="12.75" customHeight="1">
      <c r="A16" s="220"/>
      <c r="B16" s="230"/>
      <c r="C16" s="231" t="s">
        <v>415</v>
      </c>
      <c r="D16" s="777"/>
      <c r="E16" s="8"/>
      <c r="F16" s="777"/>
      <c r="G16" s="9"/>
      <c r="H16" s="762"/>
      <c r="J16" s="200">
        <f t="shared" si="0"/>
        <v>100</v>
      </c>
      <c r="K16" s="200">
        <f>SUM(J6:J16)</f>
        <v>1100</v>
      </c>
    </row>
    <row r="17" spans="1:11" ht="39.75" customHeight="1">
      <c r="A17" s="219" t="s">
        <v>416</v>
      </c>
      <c r="B17" s="658" t="s">
        <v>417</v>
      </c>
      <c r="C17" s="660"/>
      <c r="D17" s="775">
        <f>IF(E17="All N/A",0,IF(E17="Answer all sub questions",3,IF(E17="Yes",3,IF(E17="Partial",3,IF(E17="No",3,IF(E17="",3))))))</f>
        <v>3</v>
      </c>
      <c r="E17" s="208" t="str">
        <f>IF(K22&gt;6,"Answer all sub questions",IF(K22=(5*1.001),"All N/A",IF(K22&gt;=5,"Yes",IF(K22=0,"No",IF(K22&gt;=0.5,"Partial",IF(K22&lt;=4.5,"Partial"))))))</f>
        <v>Answer all sub questions</v>
      </c>
      <c r="F17" s="775">
        <f>IF(E17="All N/A",D17,IF(E17="Answer all sub questions",0,IF(E17="Yes",D17,IF(E17="Partial",1,IF(E17="No",0,IF(E17="",0))))))</f>
        <v>0</v>
      </c>
      <c r="G17" s="7"/>
      <c r="H17" s="784" t="s">
        <v>418</v>
      </c>
    </row>
    <row r="18" spans="1:11" ht="30">
      <c r="A18" s="220"/>
      <c r="B18" s="232"/>
      <c r="C18" s="215" t="s">
        <v>419</v>
      </c>
      <c r="D18" s="776"/>
      <c r="E18" s="58"/>
      <c r="F18" s="776"/>
      <c r="G18" s="7"/>
      <c r="H18" s="784"/>
      <c r="J18" s="200">
        <f t="shared" ref="J18:J22" si="1">IF(E18="",100,IF(E18="Yes",1,IF(E18="No",0,IF(E18="Partial",0.5,IF(E18="N/A",1.001)))))</f>
        <v>100</v>
      </c>
    </row>
    <row r="19" spans="1:11" ht="45">
      <c r="A19" s="220"/>
      <c r="B19" s="232"/>
      <c r="C19" s="215" t="s">
        <v>420</v>
      </c>
      <c r="D19" s="776"/>
      <c r="E19" s="58"/>
      <c r="F19" s="776"/>
      <c r="G19" s="7"/>
      <c r="H19" s="784"/>
      <c r="J19" s="200">
        <f t="shared" si="1"/>
        <v>100</v>
      </c>
    </row>
    <row r="20" spans="1:11" ht="30">
      <c r="A20" s="220"/>
      <c r="B20" s="232"/>
      <c r="C20" s="215" t="s">
        <v>421</v>
      </c>
      <c r="D20" s="776"/>
      <c r="E20" s="58"/>
      <c r="F20" s="776"/>
      <c r="G20" s="7"/>
      <c r="H20" s="784"/>
      <c r="J20" s="200">
        <f t="shared" si="1"/>
        <v>100</v>
      </c>
    </row>
    <row r="21" spans="1:11" ht="30">
      <c r="A21" s="220"/>
      <c r="B21" s="232"/>
      <c r="C21" s="215" t="s">
        <v>422</v>
      </c>
      <c r="D21" s="776"/>
      <c r="E21" s="58"/>
      <c r="F21" s="776"/>
      <c r="G21" s="7"/>
      <c r="H21" s="784"/>
      <c r="J21" s="200">
        <f t="shared" si="1"/>
        <v>100</v>
      </c>
    </row>
    <row r="22" spans="1:11" ht="15">
      <c r="A22" s="220"/>
      <c r="B22" s="232"/>
      <c r="C22" s="215" t="s">
        <v>423</v>
      </c>
      <c r="D22" s="777"/>
      <c r="E22" s="58"/>
      <c r="F22" s="777"/>
      <c r="G22" s="7"/>
      <c r="H22" s="784"/>
      <c r="J22" s="200">
        <f t="shared" si="1"/>
        <v>100</v>
      </c>
      <c r="K22" s="200">
        <f>SUM(J18:J22)</f>
        <v>500</v>
      </c>
    </row>
    <row r="23" spans="1:11" ht="39.75" customHeight="1">
      <c r="A23" s="219" t="s">
        <v>424</v>
      </c>
      <c r="B23" s="780" t="s">
        <v>425</v>
      </c>
      <c r="C23" s="781"/>
      <c r="D23" s="775">
        <f>IF(E23="All N/A",0,IF(E23="Answer all sub questions",3,IF(E23="Yes",3,IF(E23="Partial",3,IF(E23="No",3,IF(E23="",3))))))</f>
        <v>3</v>
      </c>
      <c r="E23" s="233" t="str">
        <f>IF(K38&gt;15,"Answer all sub questions",IF(K38=(14*1.001),"All N/A",IF(K38&gt;=14,"Yes",IF(K38=13.013,"No",IF(K38=12.012,"No",IF(K38=11.011,"No",IF(K38=10.01,"No",IF(K38=9.009,"No",IF(K38=8.008,"No",IF(K38=7.007,"No",IF(K38=6.006,"No",IF(K38=5.005,"No",IF(K38=4.004,"No",IF(K38=3.003,"No",IF(K38=2.002,"No",IF(K38=1.001,"No",IF(K38=0,"No",IF(K38&gt;=0.5,"Partial",IF(K38&lt;=13.5,"Partial")))))))))))))))))))</f>
        <v>Answer all sub questions</v>
      </c>
      <c r="F23" s="775">
        <f>IF(E23="All N/A",D23,IF(E23="Answer all sub questions",0,IF(E23="Yes",D23,IF(E23="Partial",1,IF(E23="No",0,IF(E23="",0))))))</f>
        <v>0</v>
      </c>
      <c r="G23" s="10"/>
      <c r="H23" s="762" t="s">
        <v>426</v>
      </c>
    </row>
    <row r="24" spans="1:11">
      <c r="A24" s="220"/>
      <c r="B24" s="660" t="s">
        <v>427</v>
      </c>
      <c r="C24" s="680"/>
      <c r="D24" s="776"/>
      <c r="E24" s="114"/>
      <c r="F24" s="776"/>
      <c r="G24" s="234"/>
      <c r="H24" s="763"/>
    </row>
    <row r="25" spans="1:11" ht="15">
      <c r="A25" s="235"/>
      <c r="B25" s="232"/>
      <c r="C25" s="215" t="s">
        <v>428</v>
      </c>
      <c r="D25" s="776"/>
      <c r="E25" s="58"/>
      <c r="F25" s="776"/>
      <c r="G25" s="7"/>
      <c r="H25" s="763"/>
      <c r="J25" s="200">
        <f>IF(E25="",100,IF(E25="Yes",1,IF(E25="No",0,IF(E25="Partial",0.5,IF(E25="N/A",1.001)))))</f>
        <v>100</v>
      </c>
    </row>
    <row r="26" spans="1:11" ht="15">
      <c r="A26" s="220"/>
      <c r="B26" s="232"/>
      <c r="C26" s="215" t="s">
        <v>429</v>
      </c>
      <c r="D26" s="776"/>
      <c r="E26" s="58"/>
      <c r="F26" s="776"/>
      <c r="G26" s="7"/>
      <c r="H26" s="763"/>
      <c r="J26" s="200">
        <f>IF(E26="",100,IF(E26="Yes",1,IF(E26="No",0,IF(E26="Partial",0.5,IF(E26="N/A",1.001)))))</f>
        <v>100</v>
      </c>
    </row>
    <row r="27" spans="1:11" ht="12.75" customHeight="1">
      <c r="A27" s="220"/>
      <c r="B27" s="232"/>
      <c r="C27" s="215" t="s">
        <v>430</v>
      </c>
      <c r="D27" s="776"/>
      <c r="E27" s="58"/>
      <c r="F27" s="776"/>
      <c r="G27" s="7"/>
      <c r="H27" s="763"/>
      <c r="J27" s="200">
        <f t="shared" ref="J27:J54" si="2">IF(E27="",100,IF(E27="Yes",1,IF(E27="No",0,IF(E27="Partial",0.5,IF(E27="N/A",1.001)))))</f>
        <v>100</v>
      </c>
    </row>
    <row r="28" spans="1:11" ht="15">
      <c r="A28" s="220"/>
      <c r="B28" s="232"/>
      <c r="C28" s="215" t="s">
        <v>431</v>
      </c>
      <c r="D28" s="776"/>
      <c r="E28" s="58"/>
      <c r="F28" s="776"/>
      <c r="G28" s="7"/>
      <c r="H28" s="763"/>
      <c r="J28" s="200">
        <f t="shared" si="2"/>
        <v>100</v>
      </c>
    </row>
    <row r="29" spans="1:11" ht="26.25" customHeight="1">
      <c r="A29" s="220"/>
      <c r="B29" s="232"/>
      <c r="C29" s="215" t="s">
        <v>432</v>
      </c>
      <c r="D29" s="776"/>
      <c r="E29" s="58"/>
      <c r="F29" s="776"/>
      <c r="G29" s="7"/>
      <c r="H29" s="763"/>
      <c r="J29" s="200">
        <f t="shared" si="2"/>
        <v>100</v>
      </c>
    </row>
    <row r="30" spans="1:11" ht="15">
      <c r="A30" s="220"/>
      <c r="B30" s="232"/>
      <c r="C30" s="215" t="s">
        <v>433</v>
      </c>
      <c r="D30" s="776"/>
      <c r="E30" s="58"/>
      <c r="F30" s="776"/>
      <c r="G30" s="7"/>
      <c r="H30" s="763"/>
      <c r="J30" s="200">
        <f t="shared" si="2"/>
        <v>100</v>
      </c>
    </row>
    <row r="31" spans="1:11" ht="15">
      <c r="A31" s="220"/>
      <c r="B31" s="232"/>
      <c r="C31" s="215" t="s">
        <v>434</v>
      </c>
      <c r="D31" s="776"/>
      <c r="E31" s="58"/>
      <c r="F31" s="776"/>
      <c r="G31" s="7"/>
      <c r="H31" s="763"/>
      <c r="J31" s="200">
        <f t="shared" si="2"/>
        <v>100</v>
      </c>
    </row>
    <row r="32" spans="1:11" ht="15">
      <c r="A32" s="220"/>
      <c r="B32" s="232"/>
      <c r="C32" s="215" t="s">
        <v>435</v>
      </c>
      <c r="D32" s="776"/>
      <c r="E32" s="58"/>
      <c r="F32" s="776"/>
      <c r="G32" s="7"/>
      <c r="H32" s="763"/>
      <c r="J32" s="200">
        <f t="shared" si="2"/>
        <v>100</v>
      </c>
    </row>
    <row r="33" spans="1:11" ht="12.75" customHeight="1">
      <c r="A33" s="220"/>
      <c r="B33" s="232"/>
      <c r="C33" s="215" t="s">
        <v>436</v>
      </c>
      <c r="D33" s="776"/>
      <c r="E33" s="58"/>
      <c r="F33" s="776"/>
      <c r="G33" s="7"/>
      <c r="H33" s="763"/>
      <c r="J33" s="200">
        <f t="shared" si="2"/>
        <v>100</v>
      </c>
    </row>
    <row r="34" spans="1:11" ht="15">
      <c r="A34" s="220"/>
      <c r="B34" s="232"/>
      <c r="C34" s="215" t="s">
        <v>437</v>
      </c>
      <c r="D34" s="776"/>
      <c r="E34" s="58"/>
      <c r="F34" s="776"/>
      <c r="G34" s="7"/>
      <c r="H34" s="763"/>
      <c r="J34" s="200">
        <f t="shared" si="2"/>
        <v>100</v>
      </c>
    </row>
    <row r="35" spans="1:11" ht="15">
      <c r="A35" s="220"/>
      <c r="B35" s="232"/>
      <c r="C35" s="215" t="s">
        <v>438</v>
      </c>
      <c r="D35" s="776"/>
      <c r="E35" s="58"/>
      <c r="F35" s="776"/>
      <c r="G35" s="7"/>
      <c r="H35" s="763"/>
      <c r="J35" s="200">
        <f t="shared" si="2"/>
        <v>100</v>
      </c>
    </row>
    <row r="36" spans="1:11" ht="15">
      <c r="A36" s="220"/>
      <c r="B36" s="232"/>
      <c r="C36" s="224" t="s">
        <v>439</v>
      </c>
      <c r="D36" s="776"/>
      <c r="E36" s="58"/>
      <c r="F36" s="776"/>
      <c r="G36" s="7"/>
      <c r="H36" s="763"/>
      <c r="J36" s="200">
        <f t="shared" si="2"/>
        <v>100</v>
      </c>
    </row>
    <row r="37" spans="1:11" ht="15">
      <c r="A37" s="220"/>
      <c r="B37" s="236"/>
      <c r="C37" s="231" t="s">
        <v>440</v>
      </c>
      <c r="D37" s="776"/>
      <c r="E37" s="8"/>
      <c r="F37" s="776"/>
      <c r="G37" s="9"/>
      <c r="H37" s="763"/>
      <c r="J37" s="200">
        <f t="shared" si="2"/>
        <v>100</v>
      </c>
    </row>
    <row r="38" spans="1:11" ht="15">
      <c r="A38" s="220"/>
      <c r="B38" s="236"/>
      <c r="C38" s="216" t="s">
        <v>1586</v>
      </c>
      <c r="D38" s="776"/>
      <c r="E38" s="208" t="str">
        <f>IF('General TB Module'!$Q$102="Answer all sub questions","",IF('General TB Module'!$Q$102="","",'General TB Module'!$Q$102))</f>
        <v/>
      </c>
      <c r="F38" s="776"/>
      <c r="G38" s="237"/>
      <c r="H38" s="238"/>
      <c r="J38" s="200">
        <f t="shared" si="2"/>
        <v>100</v>
      </c>
      <c r="K38" s="200">
        <f>SUM(J25:J38)</f>
        <v>1400</v>
      </c>
    </row>
    <row r="39" spans="1:11" ht="43.5" customHeight="1">
      <c r="A39" s="448" t="s">
        <v>441</v>
      </c>
      <c r="B39" s="658" t="s">
        <v>442</v>
      </c>
      <c r="C39" s="660"/>
      <c r="D39" s="775">
        <f>IF(E39="All N/A",0,IF(E39="Answer all sub questions",3,IF(E39="Yes",3,IF(E39="Partial",3,IF(E39="No",3,IF(E39="",3))))))</f>
        <v>3</v>
      </c>
      <c r="E39" s="208" t="str">
        <f>IF(K49&gt;11,"Answer all sub questions",IF(K49=(10*1.001),"All N/A",IF(K49&gt;=10,"Yes",IF(K49=2.002,"No",IF(K49=1.001,"No",IF(K49=0,"No",IF(K49&gt;=0.5,"Partial",IF(K49&lt;=9.5,"Partial"))))))))</f>
        <v>Answer all sub questions</v>
      </c>
      <c r="F39" s="775">
        <f>IF(E39="All N/A",D39,IF(E39="Answer all sub questions",0,IF(E39="Yes",D39,IF(E39="Partial",1,IF(E39="No",0,IF(E39="",0))))))</f>
        <v>0</v>
      </c>
      <c r="G39" s="7"/>
      <c r="H39" s="762" t="s">
        <v>443</v>
      </c>
    </row>
    <row r="40" spans="1:11" ht="12.75" customHeight="1">
      <c r="A40" s="779"/>
      <c r="B40" s="232"/>
      <c r="C40" s="215" t="s">
        <v>444</v>
      </c>
      <c r="D40" s="776"/>
      <c r="E40" s="58"/>
      <c r="F40" s="776"/>
      <c r="G40" s="7"/>
      <c r="H40" s="763"/>
      <c r="J40" s="200">
        <f t="shared" si="2"/>
        <v>100</v>
      </c>
    </row>
    <row r="41" spans="1:11" ht="15">
      <c r="A41" s="779"/>
      <c r="B41" s="232"/>
      <c r="C41" s="215" t="s">
        <v>445</v>
      </c>
      <c r="D41" s="776"/>
      <c r="E41" s="58"/>
      <c r="F41" s="776"/>
      <c r="G41" s="7"/>
      <c r="H41" s="763"/>
      <c r="J41" s="200">
        <f t="shared" si="2"/>
        <v>100</v>
      </c>
    </row>
    <row r="42" spans="1:11" ht="15">
      <c r="A42" s="779"/>
      <c r="B42" s="232"/>
      <c r="C42" s="215" t="s">
        <v>446</v>
      </c>
      <c r="D42" s="776"/>
      <c r="E42" s="58"/>
      <c r="F42" s="776"/>
      <c r="G42" s="7"/>
      <c r="H42" s="763"/>
      <c r="J42" s="200">
        <f t="shared" si="2"/>
        <v>100</v>
      </c>
    </row>
    <row r="43" spans="1:11" ht="30">
      <c r="A43" s="779"/>
      <c r="B43" s="232"/>
      <c r="C43" s="215" t="s">
        <v>447</v>
      </c>
      <c r="D43" s="776"/>
      <c r="E43" s="58"/>
      <c r="F43" s="776"/>
      <c r="G43" s="7"/>
      <c r="H43" s="763"/>
      <c r="J43" s="200">
        <f t="shared" si="2"/>
        <v>100</v>
      </c>
    </row>
    <row r="44" spans="1:11" ht="15">
      <c r="A44" s="779"/>
      <c r="B44" s="232"/>
      <c r="C44" s="215" t="s">
        <v>448</v>
      </c>
      <c r="D44" s="776"/>
      <c r="E44" s="58"/>
      <c r="F44" s="776"/>
      <c r="G44" s="7"/>
      <c r="H44" s="763"/>
      <c r="J44" s="200">
        <f t="shared" si="2"/>
        <v>100</v>
      </c>
    </row>
    <row r="45" spans="1:11" ht="15">
      <c r="A45" s="779"/>
      <c r="B45" s="232"/>
      <c r="C45" s="215" t="s">
        <v>449</v>
      </c>
      <c r="D45" s="776"/>
      <c r="E45" s="58"/>
      <c r="F45" s="776"/>
      <c r="G45" s="7"/>
      <c r="H45" s="763"/>
      <c r="J45" s="200">
        <f t="shared" si="2"/>
        <v>100</v>
      </c>
    </row>
    <row r="46" spans="1:11" ht="15">
      <c r="A46" s="779"/>
      <c r="B46" s="232"/>
      <c r="C46" s="215" t="s">
        <v>450</v>
      </c>
      <c r="D46" s="776"/>
      <c r="E46" s="58"/>
      <c r="F46" s="776"/>
      <c r="G46" s="7"/>
      <c r="H46" s="763"/>
      <c r="J46" s="200">
        <f t="shared" si="2"/>
        <v>100</v>
      </c>
    </row>
    <row r="47" spans="1:11" ht="15">
      <c r="A47" s="779"/>
      <c r="B47" s="232"/>
      <c r="C47" s="215" t="s">
        <v>451</v>
      </c>
      <c r="D47" s="776"/>
      <c r="E47" s="58"/>
      <c r="F47" s="776"/>
      <c r="G47" s="9"/>
      <c r="H47" s="763"/>
      <c r="J47" s="200">
        <f t="shared" si="2"/>
        <v>100</v>
      </c>
    </row>
    <row r="48" spans="1:11" ht="15">
      <c r="A48" s="779"/>
      <c r="B48" s="236"/>
      <c r="C48" s="239" t="s">
        <v>452</v>
      </c>
      <c r="D48" s="776"/>
      <c r="E48" s="8"/>
      <c r="F48" s="776"/>
      <c r="G48" s="7"/>
      <c r="H48" s="782"/>
      <c r="J48" s="200">
        <f t="shared" si="2"/>
        <v>100</v>
      </c>
    </row>
    <row r="49" spans="1:11" s="67" customFormat="1" ht="12.75" customHeight="1">
      <c r="A49" s="779"/>
      <c r="B49" s="84"/>
      <c r="C49" s="216" t="s">
        <v>1587</v>
      </c>
      <c r="D49" s="776"/>
      <c r="E49" s="208" t="str">
        <f>IF('General TB Module'!$Q$111="Answer all sub questions","",IF('General TB Module'!$Q$111="","",'General TB Module'!$Q$111))</f>
        <v/>
      </c>
      <c r="F49" s="776"/>
      <c r="G49" s="225"/>
      <c r="H49" s="763"/>
      <c r="J49" s="94">
        <f>IF(E49="",100,IF(E49="Yes",1,IF(E49="No",0,IF(E49="Partial",0.5,IF(E49="N/A",1.001)))))</f>
        <v>100</v>
      </c>
      <c r="K49" s="200">
        <f>SUM(J40:J49)</f>
        <v>1000</v>
      </c>
    </row>
    <row r="50" spans="1:11" ht="41.25" customHeight="1">
      <c r="A50" s="448" t="s">
        <v>453</v>
      </c>
      <c r="B50" s="658" t="s">
        <v>454</v>
      </c>
      <c r="C50" s="660"/>
      <c r="D50" s="775">
        <f>IF(E50="All N/A",0,IF(E50="Answer all sub questions",3,IF(E50="Yes",3,IF(E50="Partial",3,IF(E50="No",3,IF(E50="",3))))))</f>
        <v>3</v>
      </c>
      <c r="E50" s="208" t="str">
        <f>IF(K54&gt;5,"Answer all sub questions",IF(K54=(4*1.001),"All N/A",IF(K54&gt;=4,"Yes",IF(K54=0,"No",IF(K54&gt;=0.5,"Partial",IF(K54&lt;=3.5,"Partial"))))))</f>
        <v>Answer all sub questions</v>
      </c>
      <c r="F50" s="775">
        <f>IF(E50="All N/A",D50,IF(E50="Answer all sub questions",0,IF(E50="Yes",D50,IF(E50="Partial",1,IF(E50="No",0,IF(E50="",0))))))</f>
        <v>0</v>
      </c>
      <c r="G50" s="7"/>
      <c r="H50" s="762" t="s">
        <v>455</v>
      </c>
    </row>
    <row r="51" spans="1:11" ht="15">
      <c r="A51" s="779"/>
      <c r="B51" s="232"/>
      <c r="C51" s="215" t="s">
        <v>456</v>
      </c>
      <c r="D51" s="776"/>
      <c r="E51" s="58"/>
      <c r="F51" s="776"/>
      <c r="G51" s="7"/>
      <c r="H51" s="763"/>
      <c r="J51" s="200">
        <f t="shared" si="2"/>
        <v>100</v>
      </c>
    </row>
    <row r="52" spans="1:11">
      <c r="A52" s="779"/>
      <c r="B52" s="232"/>
      <c r="C52" s="240" t="s">
        <v>457</v>
      </c>
      <c r="D52" s="776"/>
      <c r="E52" s="58"/>
      <c r="F52" s="776"/>
      <c r="G52" s="7"/>
      <c r="H52" s="763"/>
      <c r="J52" s="200">
        <f t="shared" si="2"/>
        <v>100</v>
      </c>
    </row>
    <row r="53" spans="1:11">
      <c r="A53" s="779"/>
      <c r="B53" s="232"/>
      <c r="C53" s="240" t="s">
        <v>458</v>
      </c>
      <c r="D53" s="776"/>
      <c r="E53" s="58"/>
      <c r="F53" s="776"/>
      <c r="G53" s="7"/>
      <c r="H53" s="763"/>
      <c r="J53" s="200">
        <f t="shared" si="2"/>
        <v>100</v>
      </c>
    </row>
    <row r="54" spans="1:11" ht="70.5" customHeight="1">
      <c r="A54" s="779"/>
      <c r="B54" s="236"/>
      <c r="C54" s="241" t="s">
        <v>459</v>
      </c>
      <c r="D54" s="777"/>
      <c r="E54" s="8"/>
      <c r="F54" s="777"/>
      <c r="G54" s="9"/>
      <c r="H54" s="763"/>
      <c r="J54" s="200">
        <f t="shared" si="2"/>
        <v>100</v>
      </c>
      <c r="K54" s="200">
        <f>SUM(J51:J54)</f>
        <v>400</v>
      </c>
    </row>
    <row r="55" spans="1:11" ht="42" customHeight="1">
      <c r="A55" s="219" t="s">
        <v>460</v>
      </c>
      <c r="B55" s="658" t="s">
        <v>461</v>
      </c>
      <c r="C55" s="660"/>
      <c r="D55" s="775">
        <f>IF(E55="All N/A",0,IF(E55="Answer all sub questions",3,IF(E55="Yes",3,IF(E55="Partial",3,IF(E55="No",3,IF(E55="",3))))))</f>
        <v>3</v>
      </c>
      <c r="E55" s="208" t="str">
        <f>IF(K65&gt;10,"Answer all sub questions",IF(K65=(9*1.001),"All N/A",IF(K65&gt;=9,"Yes",IF(K65=0,"No",IF(K65&gt;=0.5,"Partial",IF(K65&lt;=8.5,"Partial"))))))</f>
        <v>Answer all sub questions</v>
      </c>
      <c r="F55" s="775">
        <f>IF(E55="All N/A",D55,IF(E55="Answer all sub questions",0,IF(E55="Yes",D55,IF(E55="Partial",1,IF(E55="No",0,IF(E55="",0))))))</f>
        <v>0</v>
      </c>
      <c r="G55" s="7"/>
      <c r="H55" s="783" t="s">
        <v>462</v>
      </c>
    </row>
    <row r="56" spans="1:11">
      <c r="A56" s="220"/>
      <c r="B56" s="658" t="s">
        <v>463</v>
      </c>
      <c r="C56" s="660"/>
      <c r="D56" s="776"/>
      <c r="E56" s="114"/>
      <c r="F56" s="776"/>
      <c r="G56" s="234"/>
      <c r="H56" s="783"/>
    </row>
    <row r="57" spans="1:11" ht="15">
      <c r="A57" s="242"/>
      <c r="B57" s="232"/>
      <c r="C57" s="215" t="s">
        <v>464</v>
      </c>
      <c r="D57" s="776"/>
      <c r="E57" s="58"/>
      <c r="F57" s="776"/>
      <c r="G57" s="7"/>
      <c r="H57" s="783"/>
      <c r="J57" s="200">
        <f t="shared" ref="J57:J65" si="3">IF(E57="",100,IF(E57="Yes",1,IF(E57="No",0,IF(E57="Partial",0.5,IF(E57="N/A",1.001)))))</f>
        <v>100</v>
      </c>
    </row>
    <row r="58" spans="1:11" ht="30">
      <c r="A58" s="220"/>
      <c r="B58" s="232"/>
      <c r="C58" s="215" t="s">
        <v>465</v>
      </c>
      <c r="D58" s="776"/>
      <c r="E58" s="58"/>
      <c r="F58" s="776"/>
      <c r="G58" s="7"/>
      <c r="H58" s="783"/>
      <c r="J58" s="200">
        <f t="shared" si="3"/>
        <v>100</v>
      </c>
    </row>
    <row r="59" spans="1:11" ht="15">
      <c r="A59" s="220"/>
      <c r="B59" s="232"/>
      <c r="C59" s="215" t="s">
        <v>466</v>
      </c>
      <c r="D59" s="776"/>
      <c r="E59" s="58"/>
      <c r="F59" s="776"/>
      <c r="G59" s="7"/>
      <c r="H59" s="783"/>
      <c r="J59" s="200">
        <f t="shared" si="3"/>
        <v>100</v>
      </c>
    </row>
    <row r="60" spans="1:11" ht="15">
      <c r="A60" s="220"/>
      <c r="B60" s="232"/>
      <c r="C60" s="215" t="s">
        <v>467</v>
      </c>
      <c r="D60" s="776"/>
      <c r="E60" s="58"/>
      <c r="F60" s="776"/>
      <c r="G60" s="7"/>
      <c r="H60" s="783"/>
      <c r="J60" s="200">
        <f t="shared" si="3"/>
        <v>100</v>
      </c>
    </row>
    <row r="61" spans="1:11" ht="15">
      <c r="A61" s="220"/>
      <c r="B61" s="232"/>
      <c r="C61" s="215" t="s">
        <v>468</v>
      </c>
      <c r="D61" s="776"/>
      <c r="E61" s="58"/>
      <c r="F61" s="776"/>
      <c r="G61" s="7"/>
      <c r="H61" s="783"/>
      <c r="J61" s="200">
        <f t="shared" si="3"/>
        <v>100</v>
      </c>
    </row>
    <row r="62" spans="1:11" ht="15">
      <c r="A62" s="220"/>
      <c r="B62" s="232"/>
      <c r="C62" s="215" t="s">
        <v>469</v>
      </c>
      <c r="D62" s="776"/>
      <c r="E62" s="58"/>
      <c r="F62" s="776"/>
      <c r="G62" s="7"/>
      <c r="H62" s="783"/>
      <c r="J62" s="200">
        <f t="shared" si="3"/>
        <v>100</v>
      </c>
    </row>
    <row r="63" spans="1:11" ht="40.5" customHeight="1">
      <c r="A63" s="220"/>
      <c r="B63" s="232"/>
      <c r="C63" s="215" t="s">
        <v>470</v>
      </c>
      <c r="D63" s="776"/>
      <c r="E63" s="58"/>
      <c r="F63" s="776"/>
      <c r="G63" s="7"/>
      <c r="H63" s="783"/>
      <c r="J63" s="200">
        <f t="shared" si="3"/>
        <v>100</v>
      </c>
    </row>
    <row r="64" spans="1:11" ht="30">
      <c r="A64" s="220"/>
      <c r="B64" s="232"/>
      <c r="C64" s="215" t="s">
        <v>471</v>
      </c>
      <c r="D64" s="776"/>
      <c r="E64" s="58"/>
      <c r="F64" s="776"/>
      <c r="G64" s="7"/>
      <c r="H64" s="783"/>
      <c r="J64" s="200">
        <f t="shared" si="3"/>
        <v>100</v>
      </c>
    </row>
    <row r="65" spans="1:11" ht="15">
      <c r="A65" s="203"/>
      <c r="B65" s="232"/>
      <c r="C65" s="215" t="s">
        <v>472</v>
      </c>
      <c r="D65" s="777"/>
      <c r="E65" s="58"/>
      <c r="F65" s="777"/>
      <c r="G65" s="7"/>
      <c r="H65" s="783"/>
      <c r="J65" s="200">
        <f t="shared" si="3"/>
        <v>100</v>
      </c>
      <c r="K65" s="200">
        <f>SUM(J57:J65)</f>
        <v>900</v>
      </c>
    </row>
    <row r="66" spans="1:11">
      <c r="A66" s="214"/>
      <c r="B66" s="399" t="s">
        <v>84</v>
      </c>
      <c r="C66" s="399"/>
      <c r="D66" s="208">
        <f>SUM(D3:D65)</f>
        <v>22</v>
      </c>
      <c r="E66" s="208"/>
      <c r="F66" s="208">
        <f>SUM(F3:F65)</f>
        <v>0</v>
      </c>
      <c r="G66" s="98"/>
      <c r="H66" s="98"/>
    </row>
    <row r="68" spans="1:11">
      <c r="A68" s="227"/>
    </row>
    <row r="69" spans="1:11" hidden="1">
      <c r="A69" s="200" t="s">
        <v>5</v>
      </c>
    </row>
    <row r="70" spans="1:11" hidden="1">
      <c r="A70" s="200" t="s">
        <v>85</v>
      </c>
    </row>
    <row r="71" spans="1:11" hidden="1">
      <c r="A71" s="200" t="s">
        <v>7</v>
      </c>
    </row>
    <row r="72" spans="1:11" hidden="1">
      <c r="A72" s="200" t="s">
        <v>29</v>
      </c>
    </row>
  </sheetData>
  <sheetProtection algorithmName="SHA-512" hashValue="Q0hoPCKzi8Tx2R0hsfP2Qf7n808aieR6kXOmM1LMNYYcdPph8b1aCo5x9pdrBO/iwFjpaMLULuL38ok7V8fLeA==" saltValue="pYPpivIZNqTw7lg4hEJBxg==" spinCount="100000" sheet="1" objects="1" scenarios="1"/>
  <mergeCells count="33">
    <mergeCell ref="B66:C66"/>
    <mergeCell ref="A1:H1"/>
    <mergeCell ref="D55:D65"/>
    <mergeCell ref="F55:F65"/>
    <mergeCell ref="D39:D49"/>
    <mergeCell ref="F39:F49"/>
    <mergeCell ref="D50:D54"/>
    <mergeCell ref="F50:F54"/>
    <mergeCell ref="D5:D16"/>
    <mergeCell ref="F5:F16"/>
    <mergeCell ref="D17:D22"/>
    <mergeCell ref="F17:F22"/>
    <mergeCell ref="D23:D38"/>
    <mergeCell ref="F23:F38"/>
    <mergeCell ref="B2:C2"/>
    <mergeCell ref="B3:C3"/>
    <mergeCell ref="H55:H65"/>
    <mergeCell ref="B50:C50"/>
    <mergeCell ref="H5:H16"/>
    <mergeCell ref="H17:H22"/>
    <mergeCell ref="H23:H37"/>
    <mergeCell ref="B5:C5"/>
    <mergeCell ref="B17:C17"/>
    <mergeCell ref="B55:C55"/>
    <mergeCell ref="B56:C56"/>
    <mergeCell ref="B4:C4"/>
    <mergeCell ref="A50:A54"/>
    <mergeCell ref="H50:H54"/>
    <mergeCell ref="A39:A49"/>
    <mergeCell ref="B23:C23"/>
    <mergeCell ref="B24:C24"/>
    <mergeCell ref="B39:C39"/>
    <mergeCell ref="H39:H49"/>
  </mergeCells>
  <dataValidations count="2">
    <dataValidation type="list" allowBlank="1" showInputMessage="1" showErrorMessage="1" sqref="E11 E25:E37 E42" xr:uid="{00000000-0002-0000-0D00-000000000000}">
      <formula1>$A$68:$A$72</formula1>
    </dataValidation>
    <dataValidation type="list" allowBlank="1" showInputMessage="1" showErrorMessage="1" sqref="E12:E16 E43:E48 E6:E10 E18:E22 E3:E4 E57:E65 E40:E41 E51:E54" xr:uid="{00000000-0002-0000-0D00-000001000000}">
      <formula1>$A$68:$A$71</formula1>
    </dataValidation>
  </dataValidation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N56"/>
  <sheetViews>
    <sheetView showGridLines="0" zoomScaleNormal="100" workbookViewId="0">
      <pane ySplit="2" topLeftCell="A3" activePane="bottomLeft" state="frozen"/>
      <selection pane="bottomLeft" activeCell="A2" sqref="A2"/>
    </sheetView>
  </sheetViews>
  <sheetFormatPr baseColWidth="10" defaultColWidth="11.5" defaultRowHeight="15"/>
  <cols>
    <col min="1" max="1" width="134.1640625" style="23" customWidth="1"/>
  </cols>
  <sheetData>
    <row r="1" spans="1:14" s="28" customFormat="1" ht="121" customHeight="1">
      <c r="A1" s="29" t="s">
        <v>1732</v>
      </c>
      <c r="B1" s="31"/>
      <c r="C1" s="31"/>
      <c r="D1" s="31"/>
      <c r="E1" s="31"/>
      <c r="F1" s="31"/>
      <c r="G1" s="31"/>
      <c r="H1" s="31"/>
      <c r="I1" s="31"/>
      <c r="J1" s="31"/>
      <c r="K1" s="31"/>
      <c r="L1" s="31"/>
      <c r="M1" s="31"/>
      <c r="N1" s="31"/>
    </row>
    <row r="2" spans="1:14" ht="33.75" customHeight="1">
      <c r="A2" s="291" t="s">
        <v>2</v>
      </c>
      <c r="B2" s="29"/>
      <c r="C2" s="29"/>
      <c r="D2" s="29"/>
      <c r="E2" s="29"/>
      <c r="F2" s="29"/>
      <c r="G2" s="29"/>
      <c r="H2" s="29"/>
      <c r="I2" s="29"/>
      <c r="J2" s="29"/>
      <c r="K2" s="29"/>
      <c r="L2" s="29"/>
      <c r="M2" s="29"/>
      <c r="N2" s="29"/>
    </row>
    <row r="3" spans="1:14" s="20" customFormat="1" ht="13.5" customHeight="1">
      <c r="A3" s="292"/>
      <c r="B3" s="34"/>
      <c r="C3" s="34"/>
      <c r="D3" s="34"/>
      <c r="E3" s="34"/>
      <c r="F3" s="34"/>
      <c r="G3" s="34"/>
      <c r="H3" s="34"/>
      <c r="I3" s="34"/>
      <c r="J3" s="34"/>
      <c r="K3" s="34"/>
      <c r="L3" s="34"/>
      <c r="M3" s="34"/>
      <c r="N3" s="34"/>
    </row>
    <row r="4" spans="1:14" ht="16">
      <c r="A4" s="306" t="s">
        <v>1729</v>
      </c>
    </row>
    <row r="5" spans="1:14" ht="16">
      <c r="A5" s="293" t="s">
        <v>1693</v>
      </c>
    </row>
    <row r="6" spans="1:14" ht="16">
      <c r="A6" s="294" t="s">
        <v>1694</v>
      </c>
    </row>
    <row r="7" spans="1:14">
      <c r="A7" s="295"/>
    </row>
    <row r="8" spans="1:14" ht="16">
      <c r="A8" s="296" t="s">
        <v>4</v>
      </c>
    </row>
    <row r="9" spans="1:14" ht="30" customHeight="1">
      <c r="A9" s="294" t="s">
        <v>1695</v>
      </c>
    </row>
    <row r="10" spans="1:14">
      <c r="A10" s="295"/>
    </row>
    <row r="11" spans="1:14" ht="16">
      <c r="A11" s="297" t="s">
        <v>1691</v>
      </c>
    </row>
    <row r="12" spans="1:14" ht="48">
      <c r="A12" s="298" t="s">
        <v>1692</v>
      </c>
    </row>
    <row r="13" spans="1:14" ht="16">
      <c r="A13" s="299" t="s">
        <v>948</v>
      </c>
    </row>
    <row r="14" spans="1:14" ht="35.25" customHeight="1">
      <c r="A14" s="35" t="s">
        <v>1696</v>
      </c>
    </row>
    <row r="15" spans="1:14" ht="16">
      <c r="A15" s="299" t="s">
        <v>1697</v>
      </c>
    </row>
    <row r="16" spans="1:14" ht="32">
      <c r="A16" s="35" t="s">
        <v>1704</v>
      </c>
    </row>
    <row r="17" spans="1:1" ht="16">
      <c r="A17" s="299" t="s">
        <v>1698</v>
      </c>
    </row>
    <row r="18" spans="1:1" ht="32">
      <c r="A18" s="35" t="s">
        <v>1702</v>
      </c>
    </row>
    <row r="19" spans="1:1" ht="16">
      <c r="A19" s="299" t="s">
        <v>1284</v>
      </c>
    </row>
    <row r="20" spans="1:1" ht="32">
      <c r="A20" s="35" t="s">
        <v>1703</v>
      </c>
    </row>
    <row r="21" spans="1:1" ht="16">
      <c r="A21" s="299" t="s">
        <v>1699</v>
      </c>
    </row>
    <row r="22" spans="1:1" ht="32">
      <c r="A22" s="35" t="s">
        <v>1701</v>
      </c>
    </row>
    <row r="23" spans="1:1" ht="16">
      <c r="A23" s="299" t="s">
        <v>1700</v>
      </c>
    </row>
    <row r="24" spans="1:1" ht="32">
      <c r="A24" s="35" t="s">
        <v>1705</v>
      </c>
    </row>
    <row r="25" spans="1:1" ht="16">
      <c r="A25" s="299" t="s">
        <v>1285</v>
      </c>
    </row>
    <row r="26" spans="1:1" ht="32">
      <c r="A26" s="35" t="s">
        <v>1707</v>
      </c>
    </row>
    <row r="27" spans="1:1" ht="16">
      <c r="A27" s="299" t="s">
        <v>1286</v>
      </c>
    </row>
    <row r="28" spans="1:1" ht="32">
      <c r="A28" s="35" t="s">
        <v>1706</v>
      </c>
    </row>
    <row r="29" spans="1:1" ht="16">
      <c r="A29" s="299" t="s">
        <v>1287</v>
      </c>
    </row>
    <row r="30" spans="1:1" ht="32">
      <c r="A30" s="35" t="s">
        <v>1708</v>
      </c>
    </row>
    <row r="31" spans="1:1">
      <c r="A31" s="35"/>
    </row>
    <row r="32" spans="1:1" ht="16">
      <c r="A32" s="304" t="s">
        <v>1725</v>
      </c>
    </row>
    <row r="33" spans="1:1" ht="32">
      <c r="A33" s="35" t="s">
        <v>1727</v>
      </c>
    </row>
    <row r="34" spans="1:1">
      <c r="A34" s="35"/>
    </row>
    <row r="35" spans="1:1" ht="16">
      <c r="A35" s="300" t="s">
        <v>1726</v>
      </c>
    </row>
    <row r="36" spans="1:1" ht="64">
      <c r="A36" s="35" t="s">
        <v>1711</v>
      </c>
    </row>
    <row r="37" spans="1:1">
      <c r="A37" s="35"/>
    </row>
    <row r="38" spans="1:1" ht="16">
      <c r="A38" s="301" t="s">
        <v>1709</v>
      </c>
    </row>
    <row r="39" spans="1:1" ht="16">
      <c r="A39" s="22" t="s">
        <v>3</v>
      </c>
    </row>
    <row r="40" spans="1:1" ht="16">
      <c r="A40" s="302" t="s">
        <v>1710</v>
      </c>
    </row>
    <row r="41" spans="1:1" ht="16">
      <c r="A41" s="302" t="s">
        <v>1712</v>
      </c>
    </row>
    <row r="42" spans="1:1" ht="16">
      <c r="A42" s="302" t="s">
        <v>1713</v>
      </c>
    </row>
    <row r="43" spans="1:1" ht="16">
      <c r="A43" s="302" t="s">
        <v>1714</v>
      </c>
    </row>
    <row r="44" spans="1:1" ht="16">
      <c r="A44" s="302" t="s">
        <v>1715</v>
      </c>
    </row>
    <row r="45" spans="1:1" ht="16">
      <c r="A45" s="302" t="s">
        <v>1716</v>
      </c>
    </row>
    <row r="46" spans="1:1" ht="16">
      <c r="A46" s="302" t="s">
        <v>1717</v>
      </c>
    </row>
    <row r="47" spans="1:1" ht="16">
      <c r="A47" s="302" t="s">
        <v>1718</v>
      </c>
    </row>
    <row r="48" spans="1:1" ht="16">
      <c r="A48" s="302" t="s">
        <v>1719</v>
      </c>
    </row>
    <row r="49" spans="1:14" ht="16">
      <c r="A49" s="302" t="s">
        <v>1720</v>
      </c>
    </row>
    <row r="50" spans="1:14" ht="32">
      <c r="A50" s="302" t="s">
        <v>1721</v>
      </c>
    </row>
    <row r="51" spans="1:14" ht="16">
      <c r="A51" s="302" t="s">
        <v>1722</v>
      </c>
    </row>
    <row r="52" spans="1:14" ht="16">
      <c r="A52" s="302" t="s">
        <v>1723</v>
      </c>
    </row>
    <row r="53" spans="1:14" s="23" customFormat="1">
      <c r="A53" s="22"/>
      <c r="B53"/>
      <c r="C53"/>
      <c r="D53"/>
      <c r="E53"/>
      <c r="F53"/>
      <c r="G53"/>
      <c r="H53"/>
      <c r="I53"/>
      <c r="J53"/>
      <c r="K53"/>
      <c r="L53"/>
      <c r="M53"/>
      <c r="N53"/>
    </row>
    <row r="54" spans="1:14" s="23" customFormat="1" ht="16">
      <c r="A54" s="305" t="s">
        <v>1728</v>
      </c>
    </row>
    <row r="55" spans="1:14" s="303" customFormat="1" ht="16">
      <c r="A55" s="298" t="s">
        <v>1724</v>
      </c>
    </row>
    <row r="56" spans="1:14" s="23" customFormat="1" ht="258.75" customHeight="1">
      <c r="A56" s="22"/>
      <c r="B56" s="303"/>
    </row>
  </sheetData>
  <sheetProtection algorithmName="SHA-512" hashValue="P6O1A21/uleSVOdaa8NOZC50I8W41WWxbGm2RUGT0suQxMjcNISvjByzaoDpRotgvTu28ZyAZg/t+4/3asGaxA==" saltValue="VUjxMybGmTI2rJtSTWinZQ==" spinCount="100000" sheet="1" objects="1" scenarios="1"/>
  <pageMargins left="0.7" right="0.7" top="0.75" bottom="0.75" header="0.3" footer="0.3"/>
  <pageSetup paperSize="9" scale="60" orientation="portrait" horizontalDpi="0" verticalDpi="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K891"/>
  <sheetViews>
    <sheetView zoomScaleNormal="100" workbookViewId="0">
      <pane ySplit="1" topLeftCell="A2" activePane="bottomLeft" state="frozen"/>
      <selection pane="bottomLeft" sqref="A1:H1"/>
    </sheetView>
  </sheetViews>
  <sheetFormatPr baseColWidth="10" defaultColWidth="9" defaultRowHeight="14"/>
  <cols>
    <col min="1" max="1" width="8.1640625" style="250" customWidth="1"/>
    <col min="2" max="2" width="2.5" style="67" customWidth="1"/>
    <col min="3" max="3" width="50" style="67" customWidth="1"/>
    <col min="4" max="4" width="9.5" style="252" customWidth="1"/>
    <col min="5" max="6" width="9" style="254"/>
    <col min="7" max="7" width="50" style="67" customWidth="1"/>
    <col min="8" max="8" width="45.6640625" style="67" customWidth="1"/>
    <col min="9" max="9" width="9" style="200"/>
    <col min="10" max="11" width="9" style="200" hidden="1" customWidth="1"/>
    <col min="12" max="16384" width="9" style="200"/>
  </cols>
  <sheetData>
    <row r="1" spans="1:11" s="191" customFormat="1" ht="33.75" customHeight="1">
      <c r="A1" s="761" t="s">
        <v>473</v>
      </c>
      <c r="B1" s="761"/>
      <c r="C1" s="761"/>
      <c r="D1" s="761"/>
      <c r="E1" s="761"/>
      <c r="F1" s="761"/>
      <c r="G1" s="761"/>
      <c r="H1" s="761"/>
    </row>
    <row r="2" spans="1:11" ht="30">
      <c r="A2" s="203" t="s">
        <v>39</v>
      </c>
      <c r="B2" s="444" t="s">
        <v>40</v>
      </c>
      <c r="C2" s="445"/>
      <c r="D2" s="202" t="s">
        <v>235</v>
      </c>
      <c r="E2" s="202" t="s">
        <v>42</v>
      </c>
      <c r="F2" s="202" t="s">
        <v>43</v>
      </c>
      <c r="G2" s="203" t="s">
        <v>44</v>
      </c>
      <c r="H2" s="203" t="s">
        <v>36</v>
      </c>
    </row>
    <row r="3" spans="1:11" ht="42" customHeight="1">
      <c r="A3" s="785" t="s">
        <v>105</v>
      </c>
      <c r="B3" s="658" t="s">
        <v>908</v>
      </c>
      <c r="C3" s="660"/>
      <c r="D3" s="775">
        <f>IF(E4="All N/A",0,IF(E4="Answer all sub questions",2,IF(E4="Yes",2,IF(E4="Partial",2,IF(E4="No",2,IF(E4="",2))))))</f>
        <v>2</v>
      </c>
      <c r="E3" s="208" t="str">
        <f>IF(K13&gt;11,"Answer all sub questions",IF(K13=(10*1.001),"All N/A",IF(K13&gt;=10,"Yes",IF(K13=9.009,"No",IF(K13=8.008,"No",IF(K13=7.007,"No",IF(K13=6.006,"No",IF(K13=5.005,"No",IF(K13=4.004,"No",IF(K13=3.003,"No",IF(K13=2.002,"No",IF(K13=1.001,"No",IF(K13=0,"No",IF(K13&gt;=0.5,"Partial",IF(K13&lt;=9.5,"Partial")))))))))))))))</f>
        <v>Answer all sub questions</v>
      </c>
      <c r="F3" s="775">
        <f>IF(E3="All N/A",D3,IF(E3="Answer all sub questions",0,IF(E3="Yes",D3,IF(E3="Partial",1,IF(E3="No",0,IF(E3="",0))))))</f>
        <v>0</v>
      </c>
      <c r="G3" s="6"/>
      <c r="H3" s="762" t="s">
        <v>474</v>
      </c>
    </row>
    <row r="4" spans="1:11" ht="52.5" customHeight="1">
      <c r="A4" s="786"/>
      <c r="B4" s="243"/>
      <c r="C4" s="244" t="s">
        <v>909</v>
      </c>
      <c r="D4" s="776"/>
      <c r="E4" s="11"/>
      <c r="F4" s="776"/>
      <c r="G4" s="2"/>
      <c r="H4" s="763"/>
      <c r="J4" s="94">
        <f t="shared" ref="J4:J13" si="0">IF(E4="",100,IF(E4="Yes",1,IF(E4="No",0,IF(E4="Partial",0.5,IF(E4="N/A",1.001)))))</f>
        <v>100</v>
      </c>
    </row>
    <row r="5" spans="1:11" ht="13.5" customHeight="1">
      <c r="A5" s="786"/>
      <c r="B5" s="243"/>
      <c r="C5" s="216" t="s">
        <v>1588</v>
      </c>
      <c r="D5" s="776"/>
      <c r="E5" s="208" t="str">
        <f>IF('General TB Module'!$Q$126="Answer all sub questions","",IF('General TB Module'!$Q$126="","",'General TB Module'!$Q$126))</f>
        <v/>
      </c>
      <c r="F5" s="776"/>
      <c r="G5" s="225"/>
      <c r="H5" s="763"/>
      <c r="J5" s="94">
        <f t="shared" si="0"/>
        <v>100</v>
      </c>
    </row>
    <row r="6" spans="1:11" ht="13.5" customHeight="1">
      <c r="A6" s="786"/>
      <c r="B6" s="243"/>
      <c r="C6" s="216" t="s">
        <v>1610</v>
      </c>
      <c r="D6" s="776"/>
      <c r="E6" s="208" t="str">
        <f>IF('Set Audit Scope'!$F$5="Choose from drop-down menu --&gt;","",IF('Set Audit Scope'!$F$5="","",IF('Set Audit Scope'!$F$5="No","N/A",IF('Set Audit Scope'!$F$5="N/A","N/A",IF('Set Audit Scope'!$F$5="Yes",(IF(Smear!$Q$43="","",IF(Smear!$Q$43&lt;&gt;"",Smear!$Q$43))))))))</f>
        <v/>
      </c>
      <c r="F6" s="776"/>
      <c r="G6" s="225"/>
      <c r="H6" s="763"/>
      <c r="J6" s="94">
        <f t="shared" ref="J6:J12" si="1">IF(E6="",100,IF(E6="Yes",1,IF(E6="No",0,IF(E6="Partial",0.5,IF(E6="N/A",1.001)))))</f>
        <v>100</v>
      </c>
    </row>
    <row r="7" spans="1:11" ht="13.5" customHeight="1">
      <c r="A7" s="786"/>
      <c r="B7" s="243"/>
      <c r="C7" s="216" t="s">
        <v>1614</v>
      </c>
      <c r="D7" s="776"/>
      <c r="E7" s="208" t="str">
        <f>IF('Set Audit Scope'!$F$6="Choose from drop-down menu --&gt;","",IF('Set Audit Scope'!$F$6="","",IF('Set Audit Scope'!$F$6="No","N/A",IF('Set Audit Scope'!$F$6="N/A","N/A",IF('Set Audit Scope'!$F$6="Yes",(IF(Culture!$Q$53="","",IF(Culture!$Q$53&lt;&gt;" ",Culture!$Q$53))))))))</f>
        <v/>
      </c>
      <c r="F7" s="776"/>
      <c r="G7" s="225"/>
      <c r="H7" s="763"/>
      <c r="J7" s="94">
        <f t="shared" si="1"/>
        <v>100</v>
      </c>
    </row>
    <row r="8" spans="1:11" ht="13.5" customHeight="1">
      <c r="A8" s="786"/>
      <c r="B8" s="243"/>
      <c r="C8" s="216" t="s">
        <v>1623</v>
      </c>
      <c r="D8" s="776"/>
      <c r="E8" s="208" t="str">
        <f>IF('Set Audit Scope'!$F$7="Choose from drop-down menu --&gt;","",IF('Set Audit Scope'!$F$7="","",IF('Set Audit Scope'!$F$7="No","N/A",IF('Set Audit Scope'!$F$7="N/A","N/A",IF('Set Audit Scope'!$F$7="Yes",(IF(DST!$Q$72="","",IF(DST!$Q$72&lt;&gt;" ",DST!$Q$72))))))))</f>
        <v/>
      </c>
      <c r="F8" s="776"/>
      <c r="G8" s="225"/>
      <c r="H8" s="763"/>
      <c r="J8" s="94">
        <f t="shared" si="1"/>
        <v>100</v>
      </c>
    </row>
    <row r="9" spans="1:11" ht="13.5" customHeight="1">
      <c r="A9" s="786"/>
      <c r="B9" s="243"/>
      <c r="C9" s="216" t="s">
        <v>1631</v>
      </c>
      <c r="D9" s="776"/>
      <c r="E9" s="208" t="str">
        <f>IF('Set Audit Scope'!$F$8="Choose from drop-down menu --&gt;","",IF('Set Audit Scope'!$F$8="","",IF('Set Audit Scope'!$F$8="No","N/A",IF('Set Audit Scope'!$F$8="N/A","N/A",IF('Set Audit Scope'!$F$8="Yes",(IF(Xpert!$Q$56="","",IF(Xpert!$Q$56&lt;&gt;" ", Xpert!$Q$56))))))))</f>
        <v/>
      </c>
      <c r="F9" s="776"/>
      <c r="G9" s="225"/>
      <c r="H9" s="763"/>
      <c r="J9" s="94">
        <f t="shared" si="1"/>
        <v>100</v>
      </c>
    </row>
    <row r="10" spans="1:11" ht="13.5" customHeight="1">
      <c r="A10" s="786"/>
      <c r="B10" s="243"/>
      <c r="C10" s="216" t="s">
        <v>1641</v>
      </c>
      <c r="D10" s="776"/>
      <c r="E10" s="208" t="str">
        <f>IF('Set Audit Scope'!$F$9="Choose from drop-down menu --&gt;","",IF('Set Audit Scope'!$F$9="","",IF('Set Audit Scope'!$F$9="No","N/A",IF('Set Audit Scope'!$F$9="N/A","N/A",IF('Set Audit Scope'!$F$9="Yes",(IF('TB LAMP'!$Q$48="","",IF('TB LAMP'!$Q$48&lt;&gt;" ",'TB LAMP'!$Q$48))))))))</f>
        <v/>
      </c>
      <c r="F10" s="776"/>
      <c r="G10" s="225"/>
      <c r="H10" s="763"/>
      <c r="J10" s="94">
        <f t="shared" si="1"/>
        <v>100</v>
      </c>
    </row>
    <row r="11" spans="1:11" ht="13.5" customHeight="1">
      <c r="A11" s="786"/>
      <c r="B11" s="243"/>
      <c r="C11" s="216" t="s">
        <v>1649</v>
      </c>
      <c r="D11" s="776"/>
      <c r="E11" s="208" t="str">
        <f>IF('Set Audit Scope'!$F$10="Choose from drop-down menu --&gt;","",IF('Set Audit Scope'!$F$10="","",IF('Set Audit Scope'!$F$10="No","N/A",IF('Set Audit Scope'!$F$10="N/A","N/A",IF('Set Audit Scope'!$F$10="Yes",(IF('LF LAM'!$Q$38="Answer all sub questions","",IF('LF LAM'!$Q$38&lt;&gt;"Answer all sub questions",'LF LAM'!$Q$38))))))))</f>
        <v/>
      </c>
      <c r="F11" s="776"/>
      <c r="G11" s="225"/>
      <c r="H11" s="763"/>
      <c r="J11" s="94">
        <f t="shared" si="1"/>
        <v>100</v>
      </c>
    </row>
    <row r="12" spans="1:11" ht="13.5" customHeight="1">
      <c r="A12" s="786"/>
      <c r="B12" s="243"/>
      <c r="C12" s="216" t="s">
        <v>1657</v>
      </c>
      <c r="D12" s="776"/>
      <c r="E12" s="208" t="str">
        <f>IF('Set Audit Scope'!$F$11="Choose from drop-down menu --&gt;","",IF('Set Audit Scope'!$F$11="","",IF('Set Audit Scope'!$F$11="No","N/A",IF('Set Audit Scope'!$F$11="N/A","N/A",IF('Set Audit Scope'!$F$11="Yes",(IF(LPA!$Q$68="","",IF(LPA!$Q$68&lt;&gt;" ",LPA!$Q$68))))))))</f>
        <v/>
      </c>
      <c r="F12" s="776"/>
      <c r="G12" s="225"/>
      <c r="H12" s="763"/>
      <c r="J12" s="94">
        <f t="shared" si="1"/>
        <v>100</v>
      </c>
    </row>
    <row r="13" spans="1:11" ht="13.5" customHeight="1">
      <c r="A13" s="786"/>
      <c r="B13" s="243"/>
      <c r="C13" s="216" t="s">
        <v>1669</v>
      </c>
      <c r="D13" s="776"/>
      <c r="E13" s="208" t="str">
        <f>IF('Set Audit Scope'!$F$12="Choose from drop-down menu --&gt;","",IF('Set Audit Scope'!$F$12="","",IF('Set Audit Scope'!$F$12="No","N/A",IF('Set Audit Scope'!$F$12="N/A","N/A",IF('Set Audit Scope'!$F$12="Yes",(IF(Truenat!$Q$55="","",IF(Truenat!$Q$55&lt;&gt;" ",Truenat!$Q$55))))))))</f>
        <v/>
      </c>
      <c r="F13" s="776"/>
      <c r="G13" s="225"/>
      <c r="H13" s="763"/>
      <c r="J13" s="94">
        <f t="shared" si="0"/>
        <v>100</v>
      </c>
      <c r="K13" s="200">
        <f>SUM(J4:J13)</f>
        <v>1000</v>
      </c>
    </row>
    <row r="14" spans="1:11" ht="58.5" customHeight="1">
      <c r="A14" s="245" t="s">
        <v>475</v>
      </c>
      <c r="B14" s="658" t="s">
        <v>476</v>
      </c>
      <c r="C14" s="660"/>
      <c r="D14" s="205">
        <f>IF(E14="N/A",0,IF(E14="Answer all sub questions",2,IF(E14="Yes",2,IF(E14="Partial",2,IF(E14="No",2,IF(E14="",2))))))</f>
        <v>2</v>
      </c>
      <c r="E14" s="11"/>
      <c r="F14" s="205">
        <f>IF(E14="N/A",D14,IF(E14="Answer all sub questions",0,IF(E14="Yes",D14,IF(E14="Partial",1,IF(E14="No",0,IF(E14="",0))))))</f>
        <v>0</v>
      </c>
      <c r="G14" s="6"/>
      <c r="H14" s="206" t="s">
        <v>477</v>
      </c>
    </row>
    <row r="15" spans="1:11" ht="41.25" customHeight="1">
      <c r="A15" s="785" t="s">
        <v>478</v>
      </c>
      <c r="B15" s="340" t="s">
        <v>479</v>
      </c>
      <c r="C15" s="342"/>
      <c r="D15" s="775">
        <f t="shared" ref="D15" si="2">IF(E15="All N/A",0,IF(E15="Answer all sub questions",2,IF(E15="Yes",2,IF(E15="Partial",2,IF(E15="No",2,IF(E15="",2))))))</f>
        <v>2</v>
      </c>
      <c r="E15" s="208" t="str">
        <f>IF(K17&gt;3,"Answer all sub questions",IF(K17=(2*1.001),"All N/A",IF(K17&gt;=2,"Yes",IF(K17=1.001,"No",IF(K17=0,"No",IF(K17&gt;=0.5,"Partial",IF(K17&lt;=1.5,"Partial")))))))</f>
        <v>Answer all sub questions</v>
      </c>
      <c r="F15" s="775">
        <f>IF(E15="All N/A",D15,IF(E15="Answer all sub questions",0,IF(E15="Yes",D15,IF(E15="Partial",1,IF(E15="No",0,IF(E15="",0))))))</f>
        <v>0</v>
      </c>
      <c r="G15" s="6"/>
      <c r="H15" s="762" t="s">
        <v>480</v>
      </c>
    </row>
    <row r="16" spans="1:11" ht="193.5" customHeight="1">
      <c r="A16" s="786"/>
      <c r="B16" s="87"/>
      <c r="C16" s="246" t="s">
        <v>481</v>
      </c>
      <c r="D16" s="776"/>
      <c r="E16" s="11"/>
      <c r="F16" s="776"/>
      <c r="G16" s="6"/>
      <c r="H16" s="763"/>
      <c r="J16" s="94">
        <f t="shared" ref="J16:J17" si="3">IF(E16="",100,IF(E16="Yes",1,IF(E16="No",0,IF(E16="Partial",0.5,IF(E16="N/A",1.001)))))</f>
        <v>100</v>
      </c>
    </row>
    <row r="17" spans="1:11" ht="13.5" customHeight="1">
      <c r="A17" s="786"/>
      <c r="B17" s="87"/>
      <c r="C17" s="247" t="s">
        <v>1589</v>
      </c>
      <c r="D17" s="777"/>
      <c r="E17" s="208" t="str">
        <f>IF('General TB Module'!$Q$129="Answer all sub questions","",IF('General TB Module'!$Q$129="","",'General TB Module'!$Q$129))</f>
        <v/>
      </c>
      <c r="F17" s="777"/>
      <c r="G17" s="225"/>
      <c r="H17" s="763"/>
      <c r="J17" s="94">
        <f t="shared" si="3"/>
        <v>100</v>
      </c>
      <c r="K17" s="200">
        <f>SUM(J16:J17)</f>
        <v>200</v>
      </c>
    </row>
    <row r="18" spans="1:11" ht="72">
      <c r="A18" s="245" t="s">
        <v>482</v>
      </c>
      <c r="B18" s="658" t="s">
        <v>483</v>
      </c>
      <c r="C18" s="660"/>
      <c r="D18" s="205">
        <f>IF(E18="N/A",0,IF(E18="Answer all sub questions",2,IF(E18="Yes",2,IF(E18="Partial",2,IF(E18="No",2,IF(E18="",2))))))</f>
        <v>2</v>
      </c>
      <c r="E18" s="11"/>
      <c r="F18" s="205">
        <f>IF(E18="N/A",D18,IF(E18="Answer all sub questions",0,IF(E18="Yes",D18,IF(E18="Partial",1,IF(E18="No",0,IF(E18="",0))))))</f>
        <v>0</v>
      </c>
      <c r="G18" s="6"/>
      <c r="H18" s="206" t="s">
        <v>484</v>
      </c>
    </row>
    <row r="19" spans="1:11" ht="53.25" customHeight="1">
      <c r="A19" s="245" t="s">
        <v>485</v>
      </c>
      <c r="B19" s="658" t="s">
        <v>486</v>
      </c>
      <c r="C19" s="660"/>
      <c r="D19" s="205">
        <f>IF(E19="N/A",0,IF(E19="Answer all sub questions",2,IF(E19="Yes",2,IF(E19="Partial",2,IF(E19="No",2,IF(E19="",2))))))</f>
        <v>2</v>
      </c>
      <c r="E19" s="11"/>
      <c r="F19" s="205">
        <f>IF(E19="N/A",D19,IF(E19="Answer all sub questions",0,IF(E19="Yes",D19,IF(E19="Partial",1,IF(E19="No",0,IF(E19="",0))))))</f>
        <v>0</v>
      </c>
      <c r="G19" s="6"/>
      <c r="H19" s="206" t="s">
        <v>487</v>
      </c>
    </row>
    <row r="20" spans="1:11">
      <c r="A20" s="245"/>
      <c r="B20" s="787" t="s">
        <v>84</v>
      </c>
      <c r="C20" s="787"/>
      <c r="D20" s="114">
        <f>SUM(D3:D19)</f>
        <v>10</v>
      </c>
      <c r="E20" s="248"/>
      <c r="F20" s="114">
        <f>SUM(F3:F19)</f>
        <v>0</v>
      </c>
      <c r="G20" s="249"/>
      <c r="H20" s="98"/>
    </row>
    <row r="21" spans="1:11">
      <c r="B21" s="251"/>
      <c r="C21" s="251"/>
      <c r="E21" s="253"/>
      <c r="G21" s="251"/>
    </row>
    <row r="22" spans="1:11">
      <c r="A22" s="200"/>
      <c r="E22" s="253"/>
      <c r="G22" s="251"/>
    </row>
    <row r="23" spans="1:11" hidden="1">
      <c r="A23" s="200" t="s">
        <v>5</v>
      </c>
      <c r="B23" s="251"/>
      <c r="C23" s="251"/>
      <c r="E23" s="253"/>
      <c r="G23" s="251"/>
    </row>
    <row r="24" spans="1:11" hidden="1">
      <c r="A24" s="200" t="s">
        <v>85</v>
      </c>
      <c r="B24" s="251"/>
      <c r="C24" s="251"/>
      <c r="E24" s="253"/>
      <c r="G24" s="251"/>
    </row>
    <row r="25" spans="1:11" hidden="1">
      <c r="A25" s="200" t="s">
        <v>7</v>
      </c>
      <c r="B25" s="251"/>
      <c r="C25" s="251"/>
      <c r="E25" s="253"/>
      <c r="G25" s="251"/>
    </row>
    <row r="26" spans="1:11" hidden="1">
      <c r="A26" s="200" t="s">
        <v>488</v>
      </c>
      <c r="B26" s="251"/>
      <c r="C26" s="251"/>
      <c r="E26" s="253"/>
      <c r="G26" s="251"/>
    </row>
    <row r="27" spans="1:11">
      <c r="B27" s="251"/>
      <c r="C27" s="251"/>
      <c r="E27" s="253"/>
      <c r="G27" s="251"/>
    </row>
    <row r="28" spans="1:11">
      <c r="B28" s="251"/>
      <c r="C28" s="251"/>
      <c r="E28" s="253"/>
      <c r="G28" s="251"/>
    </row>
    <row r="29" spans="1:11">
      <c r="B29" s="251"/>
      <c r="C29" s="251"/>
      <c r="E29" s="253"/>
      <c r="G29" s="251"/>
    </row>
    <row r="30" spans="1:11">
      <c r="B30" s="251"/>
      <c r="C30" s="251"/>
      <c r="E30" s="253"/>
      <c r="G30" s="251"/>
    </row>
    <row r="31" spans="1:11">
      <c r="B31" s="251"/>
      <c r="C31" s="251"/>
      <c r="E31" s="253"/>
      <c r="G31" s="251"/>
    </row>
    <row r="32" spans="1:11">
      <c r="B32" s="251"/>
      <c r="C32" s="251"/>
      <c r="E32" s="253"/>
      <c r="G32" s="251"/>
    </row>
    <row r="33" spans="2:7">
      <c r="B33" s="251"/>
      <c r="C33" s="251"/>
      <c r="E33" s="253"/>
      <c r="G33" s="251"/>
    </row>
    <row r="34" spans="2:7">
      <c r="B34" s="251"/>
      <c r="C34" s="251"/>
      <c r="E34" s="253"/>
      <c r="G34" s="251"/>
    </row>
    <row r="35" spans="2:7">
      <c r="B35" s="251"/>
      <c r="C35" s="251"/>
      <c r="E35" s="253"/>
      <c r="G35" s="251"/>
    </row>
    <row r="36" spans="2:7">
      <c r="B36" s="251"/>
      <c r="C36" s="251"/>
      <c r="E36" s="253"/>
      <c r="G36" s="251"/>
    </row>
    <row r="37" spans="2:7">
      <c r="B37" s="251"/>
      <c r="C37" s="251"/>
      <c r="E37" s="253"/>
      <c r="G37" s="251"/>
    </row>
    <row r="38" spans="2:7">
      <c r="B38" s="251"/>
      <c r="C38" s="251"/>
      <c r="E38" s="253"/>
      <c r="G38" s="251"/>
    </row>
    <row r="39" spans="2:7">
      <c r="B39" s="251"/>
      <c r="C39" s="251"/>
      <c r="E39" s="253"/>
      <c r="G39" s="251"/>
    </row>
    <row r="40" spans="2:7">
      <c r="B40" s="251"/>
      <c r="C40" s="251"/>
      <c r="E40" s="253"/>
      <c r="G40" s="251"/>
    </row>
    <row r="41" spans="2:7">
      <c r="B41" s="251"/>
      <c r="C41" s="251"/>
      <c r="E41" s="253"/>
      <c r="G41" s="251"/>
    </row>
    <row r="42" spans="2:7">
      <c r="B42" s="251"/>
      <c r="C42" s="251"/>
      <c r="E42" s="253"/>
      <c r="G42" s="251"/>
    </row>
    <row r="43" spans="2:7">
      <c r="B43" s="251"/>
      <c r="C43" s="251"/>
      <c r="E43" s="253"/>
      <c r="G43" s="251"/>
    </row>
    <row r="44" spans="2:7">
      <c r="B44" s="251"/>
      <c r="C44" s="251"/>
      <c r="E44" s="253"/>
      <c r="G44" s="251"/>
    </row>
    <row r="45" spans="2:7">
      <c r="B45" s="251"/>
      <c r="C45" s="251"/>
      <c r="E45" s="253"/>
      <c r="G45" s="251"/>
    </row>
    <row r="46" spans="2:7">
      <c r="B46" s="251"/>
      <c r="C46" s="251"/>
      <c r="E46" s="253"/>
      <c r="G46" s="251"/>
    </row>
    <row r="47" spans="2:7">
      <c r="B47" s="251"/>
      <c r="C47" s="251"/>
      <c r="E47" s="253"/>
      <c r="G47" s="251"/>
    </row>
    <row r="48" spans="2:7">
      <c r="B48" s="251"/>
      <c r="C48" s="251"/>
      <c r="E48" s="253"/>
      <c r="G48" s="251"/>
    </row>
    <row r="49" spans="2:7">
      <c r="B49" s="251"/>
      <c r="C49" s="251"/>
      <c r="E49" s="253"/>
      <c r="G49" s="251"/>
    </row>
    <row r="50" spans="2:7">
      <c r="B50" s="251"/>
      <c r="C50" s="251"/>
      <c r="E50" s="253"/>
      <c r="G50" s="251"/>
    </row>
    <row r="51" spans="2:7">
      <c r="B51" s="251"/>
      <c r="C51" s="251"/>
      <c r="E51" s="253"/>
      <c r="G51" s="251"/>
    </row>
    <row r="52" spans="2:7">
      <c r="B52" s="251"/>
      <c r="C52" s="251"/>
      <c r="E52" s="253"/>
      <c r="G52" s="251"/>
    </row>
    <row r="53" spans="2:7">
      <c r="B53" s="251"/>
      <c r="C53" s="251"/>
      <c r="E53" s="253"/>
      <c r="G53" s="251"/>
    </row>
    <row r="54" spans="2:7">
      <c r="B54" s="251"/>
      <c r="C54" s="251"/>
      <c r="E54" s="253"/>
      <c r="G54" s="251"/>
    </row>
    <row r="55" spans="2:7">
      <c r="B55" s="251"/>
      <c r="C55" s="251"/>
      <c r="E55" s="253"/>
      <c r="G55" s="251"/>
    </row>
    <row r="56" spans="2:7">
      <c r="B56" s="251"/>
      <c r="C56" s="251"/>
      <c r="E56" s="253"/>
      <c r="G56" s="251"/>
    </row>
    <row r="57" spans="2:7">
      <c r="B57" s="251"/>
      <c r="C57" s="251"/>
      <c r="E57" s="253"/>
      <c r="G57" s="251"/>
    </row>
    <row r="58" spans="2:7">
      <c r="B58" s="251"/>
      <c r="C58" s="251"/>
      <c r="E58" s="253"/>
      <c r="G58" s="251"/>
    </row>
    <row r="59" spans="2:7">
      <c r="B59" s="251"/>
      <c r="C59" s="251"/>
      <c r="E59" s="253"/>
      <c r="G59" s="251"/>
    </row>
    <row r="60" spans="2:7">
      <c r="B60" s="251"/>
      <c r="C60" s="251"/>
      <c r="E60" s="253"/>
      <c r="G60" s="251"/>
    </row>
    <row r="61" spans="2:7">
      <c r="B61" s="251"/>
      <c r="C61" s="251"/>
      <c r="E61" s="253"/>
      <c r="G61" s="251"/>
    </row>
    <row r="62" spans="2:7">
      <c r="B62" s="251"/>
      <c r="C62" s="251"/>
      <c r="E62" s="253"/>
      <c r="G62" s="251"/>
    </row>
    <row r="63" spans="2:7">
      <c r="B63" s="251"/>
      <c r="C63" s="251"/>
      <c r="E63" s="253"/>
      <c r="G63" s="251"/>
    </row>
    <row r="64" spans="2:7">
      <c r="B64" s="251"/>
      <c r="C64" s="251"/>
      <c r="E64" s="253"/>
      <c r="G64" s="251"/>
    </row>
    <row r="65" spans="2:7">
      <c r="B65" s="251"/>
      <c r="C65" s="251"/>
      <c r="E65" s="253"/>
      <c r="G65" s="251"/>
    </row>
    <row r="66" spans="2:7">
      <c r="B66" s="251"/>
      <c r="C66" s="251"/>
      <c r="E66" s="253"/>
      <c r="G66" s="251"/>
    </row>
    <row r="67" spans="2:7">
      <c r="B67" s="251"/>
      <c r="C67" s="251"/>
      <c r="E67" s="253"/>
      <c r="G67" s="251"/>
    </row>
    <row r="68" spans="2:7">
      <c r="B68" s="251"/>
      <c r="C68" s="251"/>
      <c r="E68" s="253"/>
      <c r="G68" s="251"/>
    </row>
    <row r="69" spans="2:7">
      <c r="B69" s="251"/>
      <c r="C69" s="251"/>
      <c r="E69" s="253"/>
      <c r="G69" s="251"/>
    </row>
    <row r="70" spans="2:7">
      <c r="B70" s="251"/>
      <c r="C70" s="251"/>
      <c r="E70" s="253"/>
      <c r="G70" s="251"/>
    </row>
    <row r="71" spans="2:7">
      <c r="B71" s="251"/>
      <c r="C71" s="251"/>
      <c r="E71" s="253"/>
      <c r="G71" s="251"/>
    </row>
    <row r="72" spans="2:7">
      <c r="B72" s="251"/>
      <c r="C72" s="251"/>
      <c r="E72" s="253"/>
      <c r="G72" s="251"/>
    </row>
    <row r="73" spans="2:7">
      <c r="B73" s="251"/>
      <c r="C73" s="251"/>
      <c r="E73" s="253"/>
      <c r="G73" s="251"/>
    </row>
    <row r="74" spans="2:7">
      <c r="B74" s="251"/>
      <c r="C74" s="251"/>
      <c r="E74" s="253"/>
      <c r="G74" s="251"/>
    </row>
    <row r="75" spans="2:7">
      <c r="B75" s="251"/>
      <c r="C75" s="251"/>
      <c r="E75" s="253"/>
      <c r="G75" s="251"/>
    </row>
    <row r="76" spans="2:7">
      <c r="B76" s="251"/>
      <c r="C76" s="251"/>
      <c r="E76" s="253"/>
      <c r="G76" s="251"/>
    </row>
    <row r="77" spans="2:7">
      <c r="B77" s="251"/>
      <c r="C77" s="251"/>
      <c r="E77" s="253"/>
      <c r="G77" s="251"/>
    </row>
    <row r="78" spans="2:7">
      <c r="B78" s="251"/>
      <c r="C78" s="251"/>
      <c r="E78" s="253"/>
      <c r="G78" s="251"/>
    </row>
    <row r="79" spans="2:7">
      <c r="B79" s="251"/>
      <c r="C79" s="251"/>
      <c r="E79" s="253"/>
      <c r="G79" s="251"/>
    </row>
    <row r="80" spans="2:7">
      <c r="B80" s="251"/>
      <c r="C80" s="251"/>
      <c r="E80" s="253"/>
      <c r="G80" s="251"/>
    </row>
    <row r="81" spans="2:7">
      <c r="B81" s="251"/>
      <c r="C81" s="251"/>
      <c r="E81" s="253"/>
      <c r="G81" s="251"/>
    </row>
    <row r="82" spans="2:7">
      <c r="B82" s="251"/>
      <c r="C82" s="251"/>
      <c r="E82" s="253"/>
      <c r="G82" s="251"/>
    </row>
    <row r="83" spans="2:7">
      <c r="B83" s="251"/>
      <c r="C83" s="251"/>
      <c r="E83" s="253"/>
      <c r="G83" s="251"/>
    </row>
    <row r="84" spans="2:7">
      <c r="B84" s="251"/>
      <c r="C84" s="251"/>
      <c r="E84" s="253"/>
      <c r="G84" s="251"/>
    </row>
    <row r="85" spans="2:7">
      <c r="B85" s="251"/>
      <c r="C85" s="251"/>
      <c r="E85" s="253"/>
      <c r="G85" s="251"/>
    </row>
    <row r="86" spans="2:7">
      <c r="B86" s="251"/>
      <c r="C86" s="251"/>
      <c r="E86" s="253"/>
      <c r="G86" s="251"/>
    </row>
    <row r="87" spans="2:7">
      <c r="B87" s="251"/>
      <c r="C87" s="251"/>
      <c r="E87" s="253"/>
      <c r="G87" s="251"/>
    </row>
    <row r="88" spans="2:7">
      <c r="B88" s="251"/>
      <c r="C88" s="251"/>
      <c r="E88" s="253"/>
      <c r="G88" s="251"/>
    </row>
    <row r="89" spans="2:7">
      <c r="B89" s="251"/>
      <c r="C89" s="251"/>
      <c r="E89" s="253"/>
      <c r="G89" s="251"/>
    </row>
    <row r="90" spans="2:7">
      <c r="B90" s="251"/>
      <c r="C90" s="251"/>
      <c r="E90" s="253"/>
      <c r="G90" s="251"/>
    </row>
    <row r="91" spans="2:7">
      <c r="B91" s="251"/>
      <c r="C91" s="251"/>
      <c r="E91" s="253"/>
      <c r="G91" s="251"/>
    </row>
    <row r="92" spans="2:7">
      <c r="B92" s="251"/>
      <c r="C92" s="251"/>
      <c r="E92" s="253"/>
      <c r="G92" s="251"/>
    </row>
    <row r="93" spans="2:7">
      <c r="B93" s="251"/>
      <c r="C93" s="251"/>
      <c r="E93" s="253"/>
      <c r="G93" s="251"/>
    </row>
    <row r="94" spans="2:7">
      <c r="B94" s="251"/>
      <c r="C94" s="251"/>
      <c r="E94" s="253"/>
      <c r="G94" s="251"/>
    </row>
    <row r="95" spans="2:7">
      <c r="B95" s="251"/>
      <c r="C95" s="251"/>
      <c r="E95" s="253"/>
      <c r="G95" s="251"/>
    </row>
    <row r="96" spans="2:7">
      <c r="B96" s="251"/>
      <c r="C96" s="251"/>
      <c r="E96" s="253"/>
      <c r="G96" s="251"/>
    </row>
    <row r="97" spans="2:7">
      <c r="B97" s="251"/>
      <c r="C97" s="251"/>
      <c r="E97" s="253"/>
      <c r="G97" s="251"/>
    </row>
    <row r="98" spans="2:7">
      <c r="B98" s="251"/>
      <c r="C98" s="251"/>
      <c r="E98" s="253"/>
      <c r="G98" s="251"/>
    </row>
    <row r="99" spans="2:7">
      <c r="B99" s="251"/>
      <c r="C99" s="251"/>
      <c r="E99" s="253"/>
      <c r="G99" s="251"/>
    </row>
    <row r="100" spans="2:7">
      <c r="B100" s="251"/>
      <c r="C100" s="251"/>
      <c r="E100" s="253"/>
      <c r="G100" s="251"/>
    </row>
    <row r="101" spans="2:7">
      <c r="B101" s="251"/>
      <c r="C101" s="251"/>
      <c r="E101" s="253"/>
      <c r="G101" s="251"/>
    </row>
    <row r="102" spans="2:7">
      <c r="B102" s="251"/>
      <c r="C102" s="251"/>
      <c r="E102" s="253"/>
      <c r="G102" s="251"/>
    </row>
    <row r="103" spans="2:7">
      <c r="B103" s="251"/>
      <c r="C103" s="251"/>
      <c r="E103" s="253"/>
      <c r="G103" s="251"/>
    </row>
    <row r="104" spans="2:7">
      <c r="B104" s="251"/>
      <c r="C104" s="251"/>
      <c r="E104" s="253"/>
      <c r="G104" s="251"/>
    </row>
    <row r="105" spans="2:7">
      <c r="B105" s="251"/>
      <c r="C105" s="251"/>
      <c r="E105" s="253"/>
      <c r="G105" s="251"/>
    </row>
    <row r="106" spans="2:7">
      <c r="B106" s="251"/>
      <c r="C106" s="251"/>
      <c r="E106" s="253"/>
      <c r="G106" s="251"/>
    </row>
    <row r="107" spans="2:7">
      <c r="B107" s="251"/>
      <c r="C107" s="251"/>
      <c r="E107" s="253"/>
      <c r="G107" s="251"/>
    </row>
    <row r="108" spans="2:7">
      <c r="B108" s="251"/>
      <c r="C108" s="251"/>
      <c r="E108" s="253"/>
      <c r="G108" s="251"/>
    </row>
    <row r="109" spans="2:7">
      <c r="B109" s="251"/>
      <c r="C109" s="251"/>
      <c r="E109" s="253"/>
      <c r="G109" s="251"/>
    </row>
    <row r="110" spans="2:7">
      <c r="B110" s="251"/>
      <c r="C110" s="251"/>
      <c r="E110" s="253"/>
      <c r="G110" s="251"/>
    </row>
    <row r="111" spans="2:7">
      <c r="B111" s="251"/>
      <c r="C111" s="251"/>
      <c r="E111" s="253"/>
      <c r="G111" s="251"/>
    </row>
    <row r="112" spans="2:7">
      <c r="B112" s="251"/>
      <c r="C112" s="251"/>
      <c r="E112" s="253"/>
      <c r="G112" s="251"/>
    </row>
    <row r="113" spans="2:7">
      <c r="B113" s="251"/>
      <c r="C113" s="251"/>
      <c r="E113" s="253"/>
      <c r="G113" s="251"/>
    </row>
    <row r="114" spans="2:7">
      <c r="B114" s="251"/>
      <c r="C114" s="251"/>
      <c r="E114" s="253"/>
      <c r="G114" s="251"/>
    </row>
    <row r="115" spans="2:7">
      <c r="B115" s="251"/>
      <c r="C115" s="251"/>
      <c r="E115" s="253"/>
      <c r="G115" s="251"/>
    </row>
    <row r="116" spans="2:7">
      <c r="B116" s="251"/>
      <c r="C116" s="251"/>
      <c r="E116" s="253"/>
      <c r="G116" s="251"/>
    </row>
    <row r="117" spans="2:7">
      <c r="B117" s="251"/>
      <c r="C117" s="251"/>
      <c r="E117" s="253"/>
      <c r="G117" s="251"/>
    </row>
    <row r="118" spans="2:7">
      <c r="B118" s="251"/>
      <c r="C118" s="251"/>
      <c r="E118" s="253"/>
      <c r="G118" s="251"/>
    </row>
    <row r="119" spans="2:7">
      <c r="B119" s="251"/>
      <c r="C119" s="251"/>
      <c r="E119" s="253"/>
      <c r="G119" s="251"/>
    </row>
    <row r="120" spans="2:7">
      <c r="B120" s="251"/>
      <c r="C120" s="251"/>
      <c r="E120" s="253"/>
      <c r="G120" s="251"/>
    </row>
    <row r="121" spans="2:7">
      <c r="B121" s="251"/>
      <c r="C121" s="251"/>
      <c r="E121" s="253"/>
      <c r="G121" s="251"/>
    </row>
    <row r="122" spans="2:7">
      <c r="B122" s="251"/>
      <c r="C122" s="251"/>
      <c r="E122" s="253"/>
      <c r="G122" s="251"/>
    </row>
    <row r="123" spans="2:7">
      <c r="B123" s="251"/>
      <c r="C123" s="251"/>
      <c r="E123" s="253"/>
      <c r="G123" s="251"/>
    </row>
    <row r="124" spans="2:7">
      <c r="B124" s="251"/>
      <c r="C124" s="251"/>
      <c r="E124" s="253"/>
      <c r="G124" s="251"/>
    </row>
    <row r="125" spans="2:7">
      <c r="B125" s="251"/>
      <c r="C125" s="251"/>
      <c r="E125" s="253"/>
      <c r="G125" s="251"/>
    </row>
    <row r="126" spans="2:7">
      <c r="B126" s="251"/>
      <c r="C126" s="251"/>
      <c r="E126" s="253"/>
      <c r="G126" s="251"/>
    </row>
    <row r="127" spans="2:7">
      <c r="B127" s="251"/>
      <c r="C127" s="251"/>
      <c r="E127" s="253"/>
      <c r="G127" s="251"/>
    </row>
    <row r="128" spans="2:7">
      <c r="B128" s="251"/>
      <c r="C128" s="251"/>
      <c r="E128" s="253"/>
      <c r="G128" s="251"/>
    </row>
    <row r="129" spans="2:7">
      <c r="B129" s="251"/>
      <c r="C129" s="251"/>
      <c r="E129" s="253"/>
      <c r="G129" s="251"/>
    </row>
    <row r="130" spans="2:7">
      <c r="B130" s="251"/>
      <c r="C130" s="251"/>
      <c r="E130" s="253"/>
      <c r="G130" s="251"/>
    </row>
    <row r="131" spans="2:7">
      <c r="B131" s="251"/>
      <c r="C131" s="251"/>
      <c r="E131" s="253"/>
      <c r="G131" s="251"/>
    </row>
    <row r="132" spans="2:7">
      <c r="B132" s="251"/>
      <c r="C132" s="251"/>
      <c r="E132" s="253"/>
      <c r="G132" s="251"/>
    </row>
    <row r="133" spans="2:7">
      <c r="B133" s="251"/>
      <c r="C133" s="251"/>
      <c r="E133" s="253"/>
      <c r="G133" s="251"/>
    </row>
    <row r="134" spans="2:7">
      <c r="B134" s="251"/>
      <c r="C134" s="251"/>
      <c r="E134" s="253"/>
      <c r="G134" s="251"/>
    </row>
    <row r="135" spans="2:7">
      <c r="B135" s="251"/>
      <c r="C135" s="251"/>
      <c r="E135" s="253"/>
      <c r="G135" s="251"/>
    </row>
    <row r="136" spans="2:7">
      <c r="B136" s="251"/>
      <c r="C136" s="251"/>
      <c r="E136" s="253"/>
      <c r="G136" s="251"/>
    </row>
    <row r="137" spans="2:7">
      <c r="B137" s="251"/>
      <c r="C137" s="251"/>
      <c r="E137" s="253"/>
      <c r="G137" s="251"/>
    </row>
    <row r="138" spans="2:7">
      <c r="B138" s="251"/>
      <c r="C138" s="251"/>
      <c r="E138" s="253"/>
      <c r="G138" s="251"/>
    </row>
    <row r="139" spans="2:7">
      <c r="B139" s="251"/>
      <c r="C139" s="251"/>
      <c r="E139" s="253"/>
      <c r="G139" s="251"/>
    </row>
    <row r="140" spans="2:7">
      <c r="B140" s="251"/>
      <c r="C140" s="251"/>
      <c r="E140" s="253"/>
      <c r="G140" s="251"/>
    </row>
    <row r="141" spans="2:7">
      <c r="B141" s="251"/>
      <c r="C141" s="251"/>
      <c r="E141" s="253"/>
      <c r="G141" s="251"/>
    </row>
    <row r="142" spans="2:7">
      <c r="B142" s="251"/>
      <c r="C142" s="251"/>
      <c r="E142" s="253"/>
      <c r="G142" s="251"/>
    </row>
    <row r="143" spans="2:7">
      <c r="B143" s="251"/>
      <c r="C143" s="251"/>
      <c r="E143" s="253"/>
      <c r="G143" s="251"/>
    </row>
    <row r="144" spans="2:7">
      <c r="B144" s="251"/>
      <c r="C144" s="251"/>
      <c r="E144" s="253"/>
      <c r="G144" s="251"/>
    </row>
    <row r="145" spans="2:7">
      <c r="B145" s="251"/>
      <c r="C145" s="251"/>
      <c r="E145" s="253"/>
      <c r="G145" s="251"/>
    </row>
    <row r="146" spans="2:7">
      <c r="B146" s="251"/>
      <c r="C146" s="251"/>
      <c r="E146" s="253"/>
      <c r="G146" s="251"/>
    </row>
    <row r="147" spans="2:7">
      <c r="B147" s="251"/>
      <c r="C147" s="251"/>
      <c r="E147" s="253"/>
      <c r="G147" s="251"/>
    </row>
    <row r="148" spans="2:7">
      <c r="B148" s="251"/>
      <c r="C148" s="251"/>
      <c r="E148" s="253"/>
      <c r="G148" s="251"/>
    </row>
    <row r="149" spans="2:7">
      <c r="B149" s="251"/>
      <c r="C149" s="251"/>
      <c r="E149" s="253"/>
      <c r="G149" s="251"/>
    </row>
    <row r="150" spans="2:7">
      <c r="B150" s="251"/>
      <c r="C150" s="251"/>
      <c r="E150" s="253"/>
      <c r="G150" s="251"/>
    </row>
    <row r="151" spans="2:7">
      <c r="B151" s="251"/>
      <c r="C151" s="251"/>
      <c r="E151" s="253"/>
      <c r="G151" s="251"/>
    </row>
    <row r="152" spans="2:7">
      <c r="B152" s="251"/>
      <c r="C152" s="251"/>
      <c r="E152" s="253"/>
      <c r="G152" s="251"/>
    </row>
    <row r="153" spans="2:7">
      <c r="B153" s="251"/>
      <c r="C153" s="251"/>
      <c r="E153" s="253"/>
      <c r="G153" s="251"/>
    </row>
    <row r="154" spans="2:7">
      <c r="B154" s="251"/>
      <c r="C154" s="251"/>
      <c r="E154" s="253"/>
      <c r="G154" s="251"/>
    </row>
    <row r="155" spans="2:7">
      <c r="B155" s="251"/>
      <c r="C155" s="251"/>
      <c r="E155" s="253"/>
      <c r="G155" s="251"/>
    </row>
    <row r="156" spans="2:7">
      <c r="B156" s="251"/>
      <c r="C156" s="251"/>
      <c r="E156" s="253"/>
      <c r="G156" s="251"/>
    </row>
    <row r="157" spans="2:7">
      <c r="B157" s="251"/>
      <c r="C157" s="251"/>
      <c r="E157" s="253"/>
      <c r="G157" s="251"/>
    </row>
    <row r="158" spans="2:7">
      <c r="B158" s="251"/>
      <c r="C158" s="251"/>
      <c r="E158" s="253"/>
      <c r="G158" s="251"/>
    </row>
    <row r="159" spans="2:7">
      <c r="B159" s="251"/>
      <c r="C159" s="251"/>
      <c r="E159" s="253"/>
      <c r="G159" s="251"/>
    </row>
    <row r="160" spans="2:7">
      <c r="B160" s="251"/>
      <c r="C160" s="251"/>
      <c r="E160" s="253"/>
      <c r="G160" s="251"/>
    </row>
    <row r="161" spans="2:7">
      <c r="B161" s="251"/>
      <c r="C161" s="251"/>
      <c r="E161" s="253"/>
      <c r="G161" s="251"/>
    </row>
    <row r="162" spans="2:7">
      <c r="B162" s="251"/>
      <c r="C162" s="251"/>
      <c r="E162" s="253"/>
      <c r="G162" s="251"/>
    </row>
    <row r="163" spans="2:7">
      <c r="B163" s="251"/>
      <c r="C163" s="251"/>
      <c r="E163" s="253"/>
      <c r="G163" s="251"/>
    </row>
    <row r="164" spans="2:7">
      <c r="B164" s="251"/>
      <c r="C164" s="251"/>
      <c r="E164" s="253"/>
      <c r="G164" s="251"/>
    </row>
    <row r="165" spans="2:7">
      <c r="B165" s="251"/>
      <c r="C165" s="251"/>
      <c r="E165" s="253"/>
      <c r="G165" s="251"/>
    </row>
    <row r="166" spans="2:7">
      <c r="B166" s="251"/>
      <c r="C166" s="251"/>
      <c r="E166" s="253"/>
      <c r="G166" s="251"/>
    </row>
    <row r="167" spans="2:7">
      <c r="B167" s="251"/>
      <c r="C167" s="251"/>
      <c r="E167" s="253"/>
      <c r="G167" s="251"/>
    </row>
    <row r="168" spans="2:7">
      <c r="B168" s="251"/>
      <c r="C168" s="251"/>
      <c r="E168" s="253"/>
      <c r="G168" s="251"/>
    </row>
    <row r="169" spans="2:7">
      <c r="B169" s="251"/>
      <c r="C169" s="251"/>
      <c r="E169" s="253"/>
      <c r="G169" s="251"/>
    </row>
    <row r="170" spans="2:7">
      <c r="B170" s="251"/>
      <c r="C170" s="251"/>
      <c r="E170" s="253"/>
      <c r="G170" s="251"/>
    </row>
    <row r="171" spans="2:7">
      <c r="B171" s="251"/>
      <c r="C171" s="251"/>
      <c r="E171" s="253"/>
      <c r="G171" s="251"/>
    </row>
    <row r="172" spans="2:7">
      <c r="B172" s="251"/>
      <c r="C172" s="251"/>
      <c r="E172" s="253"/>
      <c r="G172" s="251"/>
    </row>
    <row r="173" spans="2:7">
      <c r="B173" s="251"/>
      <c r="C173" s="251"/>
      <c r="E173" s="253"/>
      <c r="G173" s="251"/>
    </row>
    <row r="174" spans="2:7">
      <c r="B174" s="251"/>
      <c r="C174" s="251"/>
      <c r="E174" s="253"/>
      <c r="G174" s="251"/>
    </row>
    <row r="175" spans="2:7">
      <c r="B175" s="251"/>
      <c r="C175" s="251"/>
      <c r="E175" s="253"/>
      <c r="G175" s="251"/>
    </row>
    <row r="176" spans="2:7">
      <c r="B176" s="251"/>
      <c r="C176" s="251"/>
      <c r="E176" s="253"/>
      <c r="G176" s="251"/>
    </row>
    <row r="177" spans="2:7">
      <c r="B177" s="251"/>
      <c r="C177" s="251"/>
      <c r="E177" s="253"/>
      <c r="G177" s="251"/>
    </row>
    <row r="178" spans="2:7">
      <c r="B178" s="251"/>
      <c r="C178" s="251"/>
      <c r="E178" s="253"/>
      <c r="G178" s="251"/>
    </row>
    <row r="179" spans="2:7">
      <c r="B179" s="251"/>
      <c r="C179" s="251"/>
      <c r="E179" s="253"/>
      <c r="G179" s="251"/>
    </row>
    <row r="180" spans="2:7">
      <c r="B180" s="251"/>
      <c r="C180" s="251"/>
      <c r="E180" s="253"/>
      <c r="G180" s="251"/>
    </row>
    <row r="181" spans="2:7">
      <c r="B181" s="251"/>
      <c r="C181" s="251"/>
      <c r="E181" s="253"/>
      <c r="G181" s="251"/>
    </row>
    <row r="182" spans="2:7">
      <c r="B182" s="251"/>
      <c r="C182" s="251"/>
      <c r="E182" s="253"/>
      <c r="G182" s="251"/>
    </row>
    <row r="183" spans="2:7">
      <c r="B183" s="251"/>
      <c r="C183" s="251"/>
      <c r="E183" s="253"/>
      <c r="G183" s="251"/>
    </row>
    <row r="184" spans="2:7">
      <c r="B184" s="251"/>
      <c r="C184" s="251"/>
      <c r="E184" s="253"/>
      <c r="G184" s="251"/>
    </row>
    <row r="185" spans="2:7">
      <c r="B185" s="251"/>
      <c r="C185" s="251"/>
      <c r="E185" s="253"/>
      <c r="G185" s="251"/>
    </row>
    <row r="186" spans="2:7">
      <c r="B186" s="251"/>
      <c r="C186" s="251"/>
      <c r="E186" s="253"/>
      <c r="G186" s="251"/>
    </row>
    <row r="187" spans="2:7">
      <c r="B187" s="251"/>
      <c r="C187" s="251"/>
      <c r="E187" s="253"/>
      <c r="G187" s="251"/>
    </row>
    <row r="188" spans="2:7">
      <c r="B188" s="251"/>
      <c r="C188" s="251"/>
      <c r="E188" s="253"/>
      <c r="G188" s="251"/>
    </row>
    <row r="189" spans="2:7">
      <c r="B189" s="251"/>
      <c r="C189" s="251"/>
      <c r="E189" s="253"/>
      <c r="G189" s="251"/>
    </row>
    <row r="190" spans="2:7">
      <c r="B190" s="251"/>
      <c r="C190" s="251"/>
      <c r="E190" s="253"/>
      <c r="G190" s="251"/>
    </row>
    <row r="191" spans="2:7">
      <c r="B191" s="251"/>
      <c r="C191" s="251"/>
      <c r="E191" s="253"/>
      <c r="G191" s="251"/>
    </row>
    <row r="192" spans="2:7">
      <c r="B192" s="251"/>
      <c r="C192" s="251"/>
      <c r="E192" s="253"/>
      <c r="G192" s="251"/>
    </row>
    <row r="193" spans="2:7">
      <c r="B193" s="251"/>
      <c r="C193" s="251"/>
      <c r="E193" s="253"/>
      <c r="G193" s="251"/>
    </row>
    <row r="194" spans="2:7">
      <c r="B194" s="251"/>
      <c r="C194" s="251"/>
      <c r="E194" s="253"/>
      <c r="G194" s="251"/>
    </row>
    <row r="195" spans="2:7">
      <c r="B195" s="251"/>
      <c r="C195" s="251"/>
      <c r="E195" s="253"/>
      <c r="G195" s="251"/>
    </row>
    <row r="196" spans="2:7">
      <c r="B196" s="251"/>
      <c r="C196" s="251"/>
      <c r="E196" s="253"/>
      <c r="G196" s="251"/>
    </row>
    <row r="197" spans="2:7">
      <c r="B197" s="251"/>
      <c r="C197" s="251"/>
      <c r="E197" s="253"/>
      <c r="G197" s="251"/>
    </row>
    <row r="198" spans="2:7">
      <c r="B198" s="251"/>
      <c r="C198" s="251"/>
      <c r="E198" s="253"/>
      <c r="G198" s="251"/>
    </row>
    <row r="199" spans="2:7">
      <c r="B199" s="251"/>
      <c r="C199" s="251"/>
      <c r="E199" s="253"/>
      <c r="G199" s="251"/>
    </row>
    <row r="200" spans="2:7">
      <c r="B200" s="251"/>
      <c r="C200" s="251"/>
      <c r="E200" s="253"/>
      <c r="G200" s="251"/>
    </row>
    <row r="201" spans="2:7">
      <c r="B201" s="251"/>
      <c r="C201" s="251"/>
      <c r="E201" s="253"/>
      <c r="G201" s="251"/>
    </row>
    <row r="202" spans="2:7">
      <c r="B202" s="251"/>
      <c r="C202" s="251"/>
      <c r="E202" s="253"/>
      <c r="G202" s="251"/>
    </row>
    <row r="203" spans="2:7">
      <c r="B203" s="251"/>
      <c r="C203" s="251"/>
      <c r="E203" s="253"/>
      <c r="G203" s="251"/>
    </row>
    <row r="204" spans="2:7">
      <c r="B204" s="251"/>
      <c r="C204" s="251"/>
      <c r="E204" s="253"/>
      <c r="G204" s="251"/>
    </row>
    <row r="205" spans="2:7">
      <c r="B205" s="251"/>
      <c r="C205" s="251"/>
      <c r="E205" s="253"/>
      <c r="G205" s="251"/>
    </row>
    <row r="206" spans="2:7">
      <c r="B206" s="251"/>
      <c r="C206" s="251"/>
      <c r="E206" s="253"/>
      <c r="G206" s="251"/>
    </row>
    <row r="207" spans="2:7">
      <c r="B207" s="251"/>
      <c r="C207" s="251"/>
      <c r="E207" s="253"/>
      <c r="G207" s="251"/>
    </row>
    <row r="208" spans="2:7">
      <c r="B208" s="251"/>
      <c r="C208" s="251"/>
      <c r="E208" s="253"/>
      <c r="G208" s="251"/>
    </row>
    <row r="209" spans="2:7">
      <c r="B209" s="251"/>
      <c r="C209" s="251"/>
      <c r="E209" s="253"/>
      <c r="G209" s="251"/>
    </row>
    <row r="210" spans="2:7">
      <c r="B210" s="251"/>
      <c r="C210" s="251"/>
      <c r="E210" s="253"/>
      <c r="G210" s="251"/>
    </row>
    <row r="211" spans="2:7">
      <c r="B211" s="251"/>
      <c r="C211" s="251"/>
      <c r="E211" s="253"/>
      <c r="G211" s="251"/>
    </row>
    <row r="212" spans="2:7">
      <c r="B212" s="251"/>
      <c r="C212" s="251"/>
      <c r="E212" s="253"/>
      <c r="G212" s="251"/>
    </row>
    <row r="213" spans="2:7">
      <c r="B213" s="251"/>
      <c r="C213" s="251"/>
      <c r="E213" s="253"/>
      <c r="G213" s="251"/>
    </row>
    <row r="214" spans="2:7">
      <c r="B214" s="251"/>
      <c r="C214" s="251"/>
      <c r="E214" s="253"/>
      <c r="G214" s="251"/>
    </row>
    <row r="215" spans="2:7">
      <c r="B215" s="251"/>
      <c r="C215" s="251"/>
      <c r="E215" s="253"/>
      <c r="G215" s="251"/>
    </row>
    <row r="216" spans="2:7">
      <c r="B216" s="251"/>
      <c r="C216" s="251"/>
      <c r="E216" s="253"/>
      <c r="G216" s="251"/>
    </row>
    <row r="217" spans="2:7">
      <c r="B217" s="251"/>
      <c r="C217" s="251"/>
      <c r="E217" s="253"/>
      <c r="G217" s="251"/>
    </row>
    <row r="218" spans="2:7">
      <c r="B218" s="251"/>
      <c r="C218" s="251"/>
      <c r="E218" s="253"/>
      <c r="G218" s="251"/>
    </row>
    <row r="219" spans="2:7">
      <c r="B219" s="251"/>
      <c r="C219" s="251"/>
      <c r="E219" s="253"/>
      <c r="G219" s="251"/>
    </row>
    <row r="220" spans="2:7">
      <c r="B220" s="251"/>
      <c r="C220" s="251"/>
      <c r="E220" s="253"/>
      <c r="G220" s="251"/>
    </row>
    <row r="221" spans="2:7">
      <c r="B221" s="251"/>
      <c r="C221" s="251"/>
      <c r="E221" s="253"/>
      <c r="G221" s="251"/>
    </row>
    <row r="222" spans="2:7">
      <c r="B222" s="251"/>
      <c r="C222" s="251"/>
      <c r="E222" s="253"/>
      <c r="G222" s="251"/>
    </row>
    <row r="223" spans="2:7">
      <c r="B223" s="251"/>
      <c r="C223" s="251"/>
      <c r="E223" s="253"/>
      <c r="G223" s="251"/>
    </row>
    <row r="224" spans="2:7">
      <c r="B224" s="251"/>
      <c r="C224" s="251"/>
      <c r="E224" s="253"/>
      <c r="G224" s="251"/>
    </row>
    <row r="225" spans="2:7">
      <c r="B225" s="251"/>
      <c r="C225" s="251"/>
      <c r="E225" s="253"/>
      <c r="G225" s="251"/>
    </row>
    <row r="226" spans="2:7">
      <c r="B226" s="251"/>
      <c r="C226" s="251"/>
      <c r="E226" s="253"/>
      <c r="G226" s="251"/>
    </row>
    <row r="227" spans="2:7">
      <c r="B227" s="251"/>
      <c r="C227" s="251"/>
      <c r="E227" s="253"/>
      <c r="G227" s="251"/>
    </row>
    <row r="228" spans="2:7">
      <c r="B228" s="251"/>
      <c r="C228" s="251"/>
      <c r="E228" s="253"/>
      <c r="G228" s="251"/>
    </row>
    <row r="229" spans="2:7">
      <c r="B229" s="251"/>
      <c r="C229" s="251"/>
      <c r="E229" s="253"/>
      <c r="G229" s="251"/>
    </row>
    <row r="230" spans="2:7">
      <c r="B230" s="251"/>
      <c r="C230" s="251"/>
      <c r="E230" s="253"/>
      <c r="G230" s="251"/>
    </row>
    <row r="231" spans="2:7">
      <c r="B231" s="251"/>
      <c r="C231" s="251"/>
      <c r="E231" s="253"/>
      <c r="G231" s="251"/>
    </row>
    <row r="232" spans="2:7">
      <c r="B232" s="251"/>
      <c r="C232" s="251"/>
      <c r="E232" s="253"/>
      <c r="G232" s="251"/>
    </row>
    <row r="233" spans="2:7">
      <c r="B233" s="251"/>
      <c r="C233" s="251"/>
      <c r="E233" s="253"/>
      <c r="G233" s="251"/>
    </row>
    <row r="234" spans="2:7">
      <c r="B234" s="251"/>
      <c r="C234" s="251"/>
      <c r="E234" s="253"/>
      <c r="G234" s="251"/>
    </row>
    <row r="235" spans="2:7">
      <c r="B235" s="251"/>
      <c r="C235" s="251"/>
      <c r="E235" s="253"/>
      <c r="G235" s="251"/>
    </row>
    <row r="236" spans="2:7">
      <c r="B236" s="251"/>
      <c r="C236" s="251"/>
      <c r="E236" s="253"/>
      <c r="G236" s="251"/>
    </row>
    <row r="237" spans="2:7">
      <c r="B237" s="251"/>
      <c r="C237" s="251"/>
      <c r="E237" s="253"/>
      <c r="G237" s="251"/>
    </row>
    <row r="238" spans="2:7">
      <c r="B238" s="251"/>
      <c r="C238" s="251"/>
      <c r="E238" s="253"/>
      <c r="G238" s="251"/>
    </row>
    <row r="239" spans="2:7">
      <c r="B239" s="251"/>
      <c r="C239" s="251"/>
      <c r="E239" s="253"/>
      <c r="G239" s="251"/>
    </row>
    <row r="240" spans="2:7">
      <c r="B240" s="251"/>
      <c r="C240" s="251"/>
      <c r="E240" s="253"/>
      <c r="G240" s="251"/>
    </row>
    <row r="241" spans="2:7">
      <c r="B241" s="251"/>
      <c r="C241" s="251"/>
      <c r="E241" s="253"/>
      <c r="G241" s="251"/>
    </row>
    <row r="242" spans="2:7">
      <c r="B242" s="251"/>
      <c r="C242" s="251"/>
      <c r="E242" s="253"/>
      <c r="G242" s="251"/>
    </row>
    <row r="243" spans="2:7">
      <c r="B243" s="251"/>
      <c r="C243" s="251"/>
      <c r="E243" s="253"/>
      <c r="G243" s="251"/>
    </row>
    <row r="244" spans="2:7">
      <c r="B244" s="251"/>
      <c r="C244" s="251"/>
      <c r="E244" s="253"/>
      <c r="G244" s="251"/>
    </row>
    <row r="245" spans="2:7">
      <c r="B245" s="251"/>
      <c r="C245" s="251"/>
      <c r="E245" s="253"/>
      <c r="G245" s="251"/>
    </row>
    <row r="246" spans="2:7">
      <c r="B246" s="251"/>
      <c r="C246" s="251"/>
      <c r="E246" s="253"/>
      <c r="G246" s="251"/>
    </row>
    <row r="247" spans="2:7">
      <c r="B247" s="251"/>
      <c r="C247" s="251"/>
      <c r="E247" s="253"/>
      <c r="G247" s="251"/>
    </row>
    <row r="248" spans="2:7">
      <c r="B248" s="251"/>
      <c r="C248" s="251"/>
      <c r="E248" s="253"/>
      <c r="G248" s="251"/>
    </row>
    <row r="249" spans="2:7">
      <c r="B249" s="251"/>
      <c r="C249" s="251"/>
      <c r="E249" s="253"/>
      <c r="G249" s="251"/>
    </row>
    <row r="250" spans="2:7">
      <c r="B250" s="251"/>
      <c r="C250" s="251"/>
      <c r="E250" s="253"/>
      <c r="G250" s="251"/>
    </row>
    <row r="251" spans="2:7">
      <c r="B251" s="251"/>
      <c r="C251" s="251"/>
      <c r="E251" s="253"/>
      <c r="G251" s="251"/>
    </row>
    <row r="252" spans="2:7">
      <c r="B252" s="251"/>
      <c r="C252" s="251"/>
      <c r="E252" s="253"/>
      <c r="G252" s="251"/>
    </row>
    <row r="253" spans="2:7">
      <c r="B253" s="251"/>
      <c r="C253" s="251"/>
      <c r="E253" s="253"/>
      <c r="G253" s="251"/>
    </row>
    <row r="254" spans="2:7">
      <c r="B254" s="251"/>
      <c r="C254" s="251"/>
      <c r="E254" s="253"/>
      <c r="G254" s="251"/>
    </row>
    <row r="255" spans="2:7">
      <c r="B255" s="251"/>
      <c r="C255" s="251"/>
      <c r="E255" s="253"/>
      <c r="G255" s="251"/>
    </row>
    <row r="256" spans="2:7">
      <c r="B256" s="251"/>
      <c r="C256" s="251"/>
      <c r="E256" s="253"/>
      <c r="G256" s="251"/>
    </row>
    <row r="257" spans="2:7">
      <c r="B257" s="251"/>
      <c r="C257" s="251"/>
      <c r="E257" s="253"/>
      <c r="G257" s="251"/>
    </row>
    <row r="258" spans="2:7">
      <c r="B258" s="251"/>
      <c r="C258" s="251"/>
      <c r="E258" s="253"/>
      <c r="G258" s="251"/>
    </row>
    <row r="259" spans="2:7">
      <c r="B259" s="251"/>
      <c r="C259" s="251"/>
      <c r="E259" s="253"/>
      <c r="G259" s="251"/>
    </row>
    <row r="260" spans="2:7">
      <c r="B260" s="251"/>
      <c r="C260" s="251"/>
      <c r="E260" s="253"/>
      <c r="G260" s="251"/>
    </row>
    <row r="261" spans="2:7">
      <c r="B261" s="251"/>
      <c r="C261" s="251"/>
      <c r="E261" s="253"/>
      <c r="G261" s="251"/>
    </row>
    <row r="262" spans="2:7">
      <c r="B262" s="251"/>
      <c r="C262" s="251"/>
      <c r="E262" s="253"/>
      <c r="G262" s="251"/>
    </row>
    <row r="263" spans="2:7">
      <c r="B263" s="251"/>
      <c r="C263" s="251"/>
      <c r="E263" s="253"/>
      <c r="G263" s="251"/>
    </row>
    <row r="264" spans="2:7">
      <c r="B264" s="251"/>
      <c r="C264" s="251"/>
      <c r="E264" s="253"/>
      <c r="G264" s="251"/>
    </row>
    <row r="265" spans="2:7">
      <c r="B265" s="251"/>
      <c r="C265" s="251"/>
      <c r="E265" s="253"/>
      <c r="G265" s="251"/>
    </row>
    <row r="266" spans="2:7">
      <c r="B266" s="251"/>
      <c r="C266" s="251"/>
      <c r="E266" s="253"/>
      <c r="G266" s="251"/>
    </row>
    <row r="267" spans="2:7">
      <c r="B267" s="251"/>
      <c r="C267" s="251"/>
      <c r="E267" s="253"/>
      <c r="G267" s="251"/>
    </row>
    <row r="268" spans="2:7">
      <c r="B268" s="251"/>
      <c r="C268" s="251"/>
      <c r="E268" s="253"/>
      <c r="G268" s="251"/>
    </row>
    <row r="269" spans="2:7">
      <c r="B269" s="251"/>
      <c r="C269" s="251"/>
      <c r="E269" s="253"/>
      <c r="G269" s="251"/>
    </row>
    <row r="270" spans="2:7">
      <c r="B270" s="251"/>
      <c r="C270" s="251"/>
      <c r="E270" s="253"/>
      <c r="G270" s="251"/>
    </row>
    <row r="271" spans="2:7">
      <c r="B271" s="251"/>
      <c r="C271" s="251"/>
      <c r="E271" s="253"/>
      <c r="G271" s="251"/>
    </row>
    <row r="272" spans="2:7">
      <c r="B272" s="251"/>
      <c r="C272" s="251"/>
      <c r="E272" s="253"/>
      <c r="G272" s="251"/>
    </row>
    <row r="273" spans="2:7">
      <c r="B273" s="251"/>
      <c r="C273" s="251"/>
      <c r="E273" s="253"/>
      <c r="G273" s="251"/>
    </row>
    <row r="274" spans="2:7">
      <c r="B274" s="251"/>
      <c r="C274" s="251"/>
      <c r="E274" s="253"/>
      <c r="G274" s="251"/>
    </row>
    <row r="275" spans="2:7">
      <c r="B275" s="251"/>
      <c r="C275" s="251"/>
      <c r="E275" s="253"/>
      <c r="G275" s="251"/>
    </row>
    <row r="276" spans="2:7">
      <c r="B276" s="251"/>
      <c r="C276" s="251"/>
      <c r="E276" s="253"/>
      <c r="G276" s="251"/>
    </row>
    <row r="277" spans="2:7">
      <c r="B277" s="251"/>
      <c r="C277" s="251"/>
      <c r="E277" s="253"/>
      <c r="G277" s="251"/>
    </row>
    <row r="278" spans="2:7">
      <c r="B278" s="251"/>
      <c r="C278" s="251"/>
      <c r="E278" s="253"/>
      <c r="G278" s="251"/>
    </row>
    <row r="279" spans="2:7">
      <c r="B279" s="251"/>
      <c r="C279" s="251"/>
      <c r="E279" s="253"/>
      <c r="G279" s="251"/>
    </row>
    <row r="280" spans="2:7">
      <c r="B280" s="251"/>
      <c r="C280" s="251"/>
      <c r="E280" s="253"/>
      <c r="G280" s="251"/>
    </row>
    <row r="281" spans="2:7">
      <c r="B281" s="251"/>
      <c r="C281" s="251"/>
      <c r="E281" s="253"/>
      <c r="G281" s="251"/>
    </row>
    <row r="282" spans="2:7">
      <c r="B282" s="251"/>
      <c r="C282" s="251"/>
      <c r="E282" s="253"/>
      <c r="G282" s="251"/>
    </row>
    <row r="283" spans="2:7">
      <c r="B283" s="251"/>
      <c r="C283" s="251"/>
      <c r="E283" s="253"/>
      <c r="G283" s="251"/>
    </row>
    <row r="284" spans="2:7">
      <c r="B284" s="251"/>
      <c r="C284" s="251"/>
      <c r="E284" s="253"/>
      <c r="G284" s="251"/>
    </row>
    <row r="285" spans="2:7">
      <c r="B285" s="251"/>
      <c r="C285" s="251"/>
      <c r="E285" s="253"/>
      <c r="G285" s="251"/>
    </row>
    <row r="286" spans="2:7">
      <c r="B286" s="251"/>
      <c r="C286" s="251"/>
      <c r="E286" s="253"/>
      <c r="G286" s="251"/>
    </row>
    <row r="287" spans="2:7">
      <c r="B287" s="251"/>
      <c r="C287" s="251"/>
      <c r="E287" s="253"/>
      <c r="G287" s="251"/>
    </row>
    <row r="288" spans="2:7">
      <c r="B288" s="251"/>
      <c r="C288" s="251"/>
      <c r="E288" s="253"/>
      <c r="G288" s="251"/>
    </row>
    <row r="289" spans="2:7">
      <c r="B289" s="251"/>
      <c r="C289" s="251"/>
      <c r="E289" s="253"/>
      <c r="G289" s="251"/>
    </row>
    <row r="290" spans="2:7">
      <c r="B290" s="251"/>
      <c r="C290" s="251"/>
      <c r="E290" s="253"/>
      <c r="G290" s="251"/>
    </row>
    <row r="291" spans="2:7">
      <c r="B291" s="251"/>
      <c r="C291" s="251"/>
      <c r="E291" s="253"/>
      <c r="G291" s="251"/>
    </row>
    <row r="292" spans="2:7">
      <c r="B292" s="251"/>
      <c r="C292" s="251"/>
      <c r="E292" s="253"/>
      <c r="G292" s="251"/>
    </row>
    <row r="293" spans="2:7">
      <c r="B293" s="251"/>
      <c r="C293" s="251"/>
      <c r="E293" s="253"/>
      <c r="G293" s="251"/>
    </row>
    <row r="294" spans="2:7">
      <c r="B294" s="251"/>
      <c r="C294" s="251"/>
      <c r="E294" s="253"/>
      <c r="G294" s="251"/>
    </row>
    <row r="295" spans="2:7">
      <c r="B295" s="251"/>
      <c r="C295" s="251"/>
      <c r="E295" s="253"/>
      <c r="G295" s="251"/>
    </row>
    <row r="296" spans="2:7">
      <c r="B296" s="251"/>
      <c r="C296" s="251"/>
      <c r="E296" s="253"/>
      <c r="G296" s="251"/>
    </row>
    <row r="297" spans="2:7">
      <c r="B297" s="251"/>
      <c r="C297" s="251"/>
      <c r="E297" s="253"/>
      <c r="G297" s="251"/>
    </row>
    <row r="298" spans="2:7">
      <c r="B298" s="251"/>
      <c r="C298" s="251"/>
      <c r="E298" s="253"/>
      <c r="G298" s="251"/>
    </row>
    <row r="299" spans="2:7">
      <c r="B299" s="251"/>
      <c r="C299" s="251"/>
      <c r="E299" s="253"/>
      <c r="G299" s="251"/>
    </row>
    <row r="300" spans="2:7">
      <c r="B300" s="251"/>
      <c r="C300" s="251"/>
      <c r="E300" s="253"/>
      <c r="G300" s="251"/>
    </row>
    <row r="301" spans="2:7">
      <c r="B301" s="251"/>
      <c r="C301" s="251"/>
      <c r="E301" s="253"/>
      <c r="G301" s="251"/>
    </row>
    <row r="302" spans="2:7">
      <c r="B302" s="251"/>
      <c r="C302" s="251"/>
      <c r="E302" s="253"/>
      <c r="G302" s="251"/>
    </row>
    <row r="303" spans="2:7">
      <c r="B303" s="251"/>
      <c r="C303" s="251"/>
      <c r="E303" s="253"/>
      <c r="G303" s="251"/>
    </row>
    <row r="304" spans="2:7">
      <c r="B304" s="251"/>
      <c r="C304" s="251"/>
      <c r="E304" s="253"/>
      <c r="G304" s="251"/>
    </row>
    <row r="305" spans="2:7">
      <c r="B305" s="251"/>
      <c r="C305" s="251"/>
      <c r="E305" s="253"/>
      <c r="G305" s="251"/>
    </row>
    <row r="306" spans="2:7">
      <c r="B306" s="251"/>
      <c r="C306" s="251"/>
      <c r="E306" s="253"/>
      <c r="G306" s="251"/>
    </row>
    <row r="307" spans="2:7">
      <c r="B307" s="251"/>
      <c r="C307" s="251"/>
      <c r="E307" s="253"/>
      <c r="G307" s="251"/>
    </row>
    <row r="308" spans="2:7">
      <c r="B308" s="251"/>
      <c r="C308" s="251"/>
      <c r="E308" s="253"/>
      <c r="G308" s="251"/>
    </row>
    <row r="309" spans="2:7">
      <c r="B309" s="251"/>
      <c r="C309" s="251"/>
      <c r="E309" s="253"/>
      <c r="G309" s="251"/>
    </row>
    <row r="310" spans="2:7">
      <c r="B310" s="251"/>
      <c r="C310" s="251"/>
      <c r="E310" s="253"/>
      <c r="G310" s="251"/>
    </row>
    <row r="311" spans="2:7">
      <c r="B311" s="251"/>
      <c r="C311" s="251"/>
      <c r="E311" s="253"/>
      <c r="G311" s="251"/>
    </row>
    <row r="312" spans="2:7">
      <c r="B312" s="251"/>
      <c r="C312" s="251"/>
      <c r="E312" s="253"/>
      <c r="G312" s="251"/>
    </row>
    <row r="313" spans="2:7">
      <c r="B313" s="251"/>
      <c r="C313" s="251"/>
      <c r="E313" s="253"/>
      <c r="G313" s="251"/>
    </row>
    <row r="314" spans="2:7">
      <c r="B314" s="251"/>
      <c r="C314" s="251"/>
      <c r="E314" s="253"/>
      <c r="G314" s="251"/>
    </row>
    <row r="315" spans="2:7">
      <c r="B315" s="251"/>
      <c r="C315" s="251"/>
      <c r="E315" s="253"/>
      <c r="G315" s="251"/>
    </row>
    <row r="316" spans="2:7">
      <c r="B316" s="251"/>
      <c r="C316" s="251"/>
      <c r="E316" s="253"/>
      <c r="G316" s="251"/>
    </row>
    <row r="317" spans="2:7">
      <c r="B317" s="251"/>
      <c r="C317" s="251"/>
      <c r="E317" s="253"/>
      <c r="G317" s="251"/>
    </row>
    <row r="318" spans="2:7">
      <c r="B318" s="251"/>
      <c r="C318" s="251"/>
      <c r="E318" s="253"/>
      <c r="G318" s="251"/>
    </row>
    <row r="319" spans="2:7">
      <c r="B319" s="251"/>
      <c r="C319" s="251"/>
      <c r="E319" s="253"/>
      <c r="G319" s="251"/>
    </row>
    <row r="320" spans="2:7">
      <c r="B320" s="251"/>
      <c r="C320" s="251"/>
      <c r="E320" s="253"/>
      <c r="G320" s="251"/>
    </row>
    <row r="321" spans="2:7">
      <c r="B321" s="251"/>
      <c r="C321" s="251"/>
      <c r="E321" s="253"/>
      <c r="G321" s="251"/>
    </row>
    <row r="322" spans="2:7">
      <c r="B322" s="251"/>
      <c r="C322" s="251"/>
      <c r="E322" s="253"/>
      <c r="G322" s="251"/>
    </row>
    <row r="323" spans="2:7">
      <c r="B323" s="251"/>
      <c r="C323" s="251"/>
      <c r="E323" s="253"/>
      <c r="G323" s="251"/>
    </row>
    <row r="324" spans="2:7">
      <c r="B324" s="251"/>
      <c r="C324" s="251"/>
      <c r="E324" s="253"/>
      <c r="G324" s="251"/>
    </row>
    <row r="325" spans="2:7">
      <c r="B325" s="251"/>
      <c r="C325" s="251"/>
      <c r="E325" s="253"/>
      <c r="G325" s="251"/>
    </row>
    <row r="326" spans="2:7">
      <c r="B326" s="251"/>
      <c r="C326" s="251"/>
      <c r="E326" s="253"/>
      <c r="G326" s="251"/>
    </row>
    <row r="327" spans="2:7">
      <c r="B327" s="251"/>
      <c r="C327" s="251"/>
      <c r="E327" s="253"/>
      <c r="G327" s="251"/>
    </row>
    <row r="328" spans="2:7">
      <c r="B328" s="251"/>
      <c r="C328" s="251"/>
      <c r="E328" s="253"/>
      <c r="G328" s="251"/>
    </row>
    <row r="329" spans="2:7">
      <c r="B329" s="251"/>
      <c r="C329" s="251"/>
      <c r="E329" s="253"/>
      <c r="G329" s="251"/>
    </row>
    <row r="330" spans="2:7">
      <c r="B330" s="251"/>
      <c r="C330" s="251"/>
      <c r="E330" s="253"/>
      <c r="G330" s="251"/>
    </row>
    <row r="331" spans="2:7">
      <c r="B331" s="251"/>
      <c r="C331" s="251"/>
      <c r="E331" s="253"/>
      <c r="G331" s="251"/>
    </row>
    <row r="332" spans="2:7">
      <c r="B332" s="251"/>
      <c r="C332" s="251"/>
      <c r="E332" s="253"/>
      <c r="G332" s="251"/>
    </row>
    <row r="333" spans="2:7">
      <c r="B333" s="251"/>
      <c r="C333" s="251"/>
      <c r="E333" s="253"/>
      <c r="G333" s="251"/>
    </row>
    <row r="334" spans="2:7">
      <c r="B334" s="251"/>
      <c r="C334" s="251"/>
      <c r="E334" s="253"/>
      <c r="G334" s="251"/>
    </row>
    <row r="335" spans="2:7">
      <c r="B335" s="251"/>
      <c r="C335" s="251"/>
      <c r="E335" s="253"/>
      <c r="G335" s="251"/>
    </row>
    <row r="336" spans="2:7">
      <c r="B336" s="251"/>
      <c r="C336" s="251"/>
      <c r="E336" s="253"/>
      <c r="G336" s="251"/>
    </row>
    <row r="337" spans="2:7">
      <c r="B337" s="251"/>
      <c r="C337" s="251"/>
      <c r="E337" s="253"/>
      <c r="G337" s="251"/>
    </row>
    <row r="338" spans="2:7">
      <c r="B338" s="251"/>
      <c r="C338" s="251"/>
      <c r="E338" s="253"/>
      <c r="G338" s="251"/>
    </row>
    <row r="339" spans="2:7">
      <c r="B339" s="251"/>
      <c r="C339" s="251"/>
      <c r="E339" s="253"/>
      <c r="G339" s="251"/>
    </row>
    <row r="340" spans="2:7">
      <c r="B340" s="251"/>
      <c r="C340" s="251"/>
      <c r="E340" s="253"/>
      <c r="G340" s="251"/>
    </row>
    <row r="341" spans="2:7">
      <c r="B341" s="251"/>
      <c r="C341" s="251"/>
      <c r="E341" s="253"/>
      <c r="G341" s="251"/>
    </row>
    <row r="342" spans="2:7">
      <c r="B342" s="251"/>
      <c r="C342" s="251"/>
      <c r="E342" s="253"/>
      <c r="G342" s="251"/>
    </row>
    <row r="343" spans="2:7">
      <c r="B343" s="251"/>
      <c r="C343" s="251"/>
      <c r="E343" s="253"/>
      <c r="G343" s="251"/>
    </row>
    <row r="344" spans="2:7">
      <c r="B344" s="251"/>
      <c r="C344" s="251"/>
      <c r="E344" s="253"/>
      <c r="G344" s="251"/>
    </row>
    <row r="345" spans="2:7">
      <c r="B345" s="251"/>
      <c r="C345" s="251"/>
      <c r="E345" s="253"/>
      <c r="G345" s="251"/>
    </row>
    <row r="346" spans="2:7">
      <c r="B346" s="251"/>
      <c r="C346" s="251"/>
      <c r="E346" s="253"/>
      <c r="G346" s="251"/>
    </row>
    <row r="347" spans="2:7">
      <c r="B347" s="251"/>
      <c r="C347" s="251"/>
      <c r="E347" s="253"/>
      <c r="G347" s="251"/>
    </row>
    <row r="348" spans="2:7">
      <c r="B348" s="251"/>
      <c r="C348" s="251"/>
      <c r="E348" s="253"/>
      <c r="G348" s="251"/>
    </row>
    <row r="349" spans="2:7">
      <c r="B349" s="251"/>
      <c r="C349" s="251"/>
      <c r="E349" s="253"/>
      <c r="G349" s="251"/>
    </row>
    <row r="350" spans="2:7">
      <c r="B350" s="251"/>
      <c r="C350" s="251"/>
      <c r="E350" s="253"/>
      <c r="G350" s="251"/>
    </row>
    <row r="351" spans="2:7">
      <c r="B351" s="251"/>
      <c r="C351" s="251"/>
      <c r="E351" s="253"/>
      <c r="G351" s="251"/>
    </row>
    <row r="352" spans="2:7">
      <c r="B352" s="251"/>
      <c r="C352" s="251"/>
      <c r="E352" s="253"/>
      <c r="G352" s="251"/>
    </row>
    <row r="353" spans="2:7">
      <c r="B353" s="251"/>
      <c r="C353" s="251"/>
      <c r="E353" s="253"/>
      <c r="G353" s="251"/>
    </row>
    <row r="354" spans="2:7">
      <c r="B354" s="251"/>
      <c r="C354" s="251"/>
      <c r="E354" s="253"/>
      <c r="G354" s="251"/>
    </row>
    <row r="355" spans="2:7">
      <c r="B355" s="251"/>
      <c r="C355" s="251"/>
      <c r="E355" s="253"/>
      <c r="G355" s="251"/>
    </row>
    <row r="356" spans="2:7">
      <c r="B356" s="251"/>
      <c r="C356" s="251"/>
      <c r="E356" s="253"/>
      <c r="G356" s="251"/>
    </row>
    <row r="357" spans="2:7">
      <c r="B357" s="251"/>
      <c r="C357" s="251"/>
      <c r="E357" s="253"/>
      <c r="G357" s="251"/>
    </row>
    <row r="358" spans="2:7">
      <c r="B358" s="251"/>
      <c r="C358" s="251"/>
      <c r="E358" s="253"/>
      <c r="G358" s="251"/>
    </row>
    <row r="359" spans="2:7">
      <c r="B359" s="251"/>
      <c r="C359" s="251"/>
      <c r="E359" s="253"/>
      <c r="G359" s="251"/>
    </row>
    <row r="360" spans="2:7">
      <c r="B360" s="251"/>
      <c r="C360" s="251"/>
      <c r="E360" s="253"/>
      <c r="G360" s="251"/>
    </row>
    <row r="361" spans="2:7">
      <c r="B361" s="251"/>
      <c r="C361" s="251"/>
      <c r="E361" s="253"/>
      <c r="G361" s="251"/>
    </row>
    <row r="362" spans="2:7">
      <c r="B362" s="251"/>
      <c r="C362" s="251"/>
      <c r="E362" s="253"/>
      <c r="G362" s="251"/>
    </row>
    <row r="363" spans="2:7">
      <c r="B363" s="251"/>
      <c r="C363" s="251"/>
      <c r="E363" s="253"/>
      <c r="G363" s="251"/>
    </row>
    <row r="364" spans="2:7">
      <c r="B364" s="251"/>
      <c r="C364" s="251"/>
      <c r="E364" s="253"/>
      <c r="G364" s="251"/>
    </row>
    <row r="365" spans="2:7">
      <c r="B365" s="251"/>
      <c r="C365" s="251"/>
      <c r="E365" s="253"/>
      <c r="G365" s="251"/>
    </row>
    <row r="366" spans="2:7">
      <c r="B366" s="251"/>
      <c r="C366" s="251"/>
      <c r="E366" s="253"/>
      <c r="G366" s="251"/>
    </row>
    <row r="367" spans="2:7">
      <c r="B367" s="251"/>
      <c r="C367" s="251"/>
      <c r="E367" s="253"/>
      <c r="G367" s="251"/>
    </row>
    <row r="368" spans="2:7">
      <c r="B368" s="251"/>
      <c r="C368" s="251"/>
      <c r="E368" s="253"/>
      <c r="G368" s="251"/>
    </row>
    <row r="369" spans="2:7">
      <c r="B369" s="251"/>
      <c r="C369" s="251"/>
      <c r="E369" s="253"/>
      <c r="G369" s="251"/>
    </row>
    <row r="370" spans="2:7">
      <c r="B370" s="251"/>
      <c r="C370" s="251"/>
      <c r="E370" s="253"/>
      <c r="G370" s="251"/>
    </row>
    <row r="371" spans="2:7">
      <c r="B371" s="251"/>
      <c r="C371" s="251"/>
      <c r="E371" s="253"/>
      <c r="G371" s="251"/>
    </row>
    <row r="372" spans="2:7">
      <c r="B372" s="251"/>
      <c r="C372" s="251"/>
      <c r="E372" s="253"/>
      <c r="G372" s="251"/>
    </row>
    <row r="373" spans="2:7">
      <c r="B373" s="251"/>
      <c r="C373" s="251"/>
      <c r="E373" s="253"/>
      <c r="G373" s="251"/>
    </row>
    <row r="374" spans="2:7">
      <c r="B374" s="251"/>
      <c r="C374" s="251"/>
      <c r="E374" s="253"/>
      <c r="G374" s="251"/>
    </row>
    <row r="375" spans="2:7">
      <c r="B375" s="251"/>
      <c r="C375" s="251"/>
      <c r="E375" s="253"/>
      <c r="G375" s="251"/>
    </row>
    <row r="376" spans="2:7">
      <c r="B376" s="251"/>
      <c r="C376" s="251"/>
      <c r="E376" s="253"/>
      <c r="G376" s="251"/>
    </row>
    <row r="377" spans="2:7">
      <c r="B377" s="251"/>
      <c r="C377" s="251"/>
      <c r="E377" s="253"/>
      <c r="G377" s="251"/>
    </row>
    <row r="378" spans="2:7">
      <c r="B378" s="251"/>
      <c r="C378" s="251"/>
      <c r="E378" s="253"/>
      <c r="G378" s="251"/>
    </row>
    <row r="379" spans="2:7">
      <c r="B379" s="251"/>
      <c r="C379" s="251"/>
      <c r="E379" s="253"/>
      <c r="G379" s="251"/>
    </row>
    <row r="380" spans="2:7">
      <c r="B380" s="251"/>
      <c r="C380" s="251"/>
      <c r="E380" s="253"/>
      <c r="G380" s="251"/>
    </row>
    <row r="381" spans="2:7">
      <c r="B381" s="251"/>
      <c r="C381" s="251"/>
      <c r="E381" s="253"/>
      <c r="G381" s="251"/>
    </row>
    <row r="382" spans="2:7">
      <c r="B382" s="251"/>
      <c r="C382" s="251"/>
      <c r="E382" s="253"/>
      <c r="G382" s="251"/>
    </row>
    <row r="383" spans="2:7">
      <c r="B383" s="251"/>
      <c r="C383" s="251"/>
      <c r="E383" s="253"/>
      <c r="G383" s="251"/>
    </row>
    <row r="384" spans="2:7">
      <c r="B384" s="251"/>
      <c r="C384" s="251"/>
      <c r="E384" s="253"/>
      <c r="G384" s="251"/>
    </row>
    <row r="385" spans="2:7">
      <c r="B385" s="251"/>
      <c r="C385" s="251"/>
      <c r="E385" s="253"/>
      <c r="G385" s="251"/>
    </row>
    <row r="386" spans="2:7">
      <c r="B386" s="251"/>
      <c r="C386" s="251"/>
      <c r="E386" s="253"/>
      <c r="G386" s="251"/>
    </row>
    <row r="387" spans="2:7">
      <c r="B387" s="251"/>
      <c r="C387" s="251"/>
      <c r="E387" s="253"/>
      <c r="G387" s="251"/>
    </row>
    <row r="388" spans="2:7">
      <c r="B388" s="251"/>
      <c r="C388" s="251"/>
      <c r="E388" s="253"/>
      <c r="G388" s="251"/>
    </row>
    <row r="389" spans="2:7">
      <c r="B389" s="251"/>
      <c r="C389" s="251"/>
      <c r="E389" s="253"/>
      <c r="G389" s="251"/>
    </row>
    <row r="390" spans="2:7">
      <c r="B390" s="251"/>
      <c r="C390" s="251"/>
      <c r="E390" s="253"/>
      <c r="G390" s="251"/>
    </row>
    <row r="391" spans="2:7">
      <c r="B391" s="251"/>
      <c r="C391" s="251"/>
      <c r="E391" s="253"/>
      <c r="G391" s="251"/>
    </row>
    <row r="392" spans="2:7">
      <c r="B392" s="251"/>
      <c r="C392" s="251"/>
      <c r="E392" s="253"/>
      <c r="G392" s="251"/>
    </row>
    <row r="393" spans="2:7">
      <c r="B393" s="251"/>
      <c r="C393" s="251"/>
      <c r="E393" s="253"/>
      <c r="G393" s="251"/>
    </row>
    <row r="394" spans="2:7">
      <c r="B394" s="251"/>
      <c r="C394" s="251"/>
      <c r="E394" s="253"/>
      <c r="G394" s="251"/>
    </row>
    <row r="395" spans="2:7">
      <c r="B395" s="251"/>
      <c r="C395" s="251"/>
      <c r="E395" s="253"/>
      <c r="G395" s="251"/>
    </row>
    <row r="396" spans="2:7">
      <c r="B396" s="251"/>
      <c r="C396" s="251"/>
      <c r="E396" s="253"/>
      <c r="G396" s="251"/>
    </row>
    <row r="397" spans="2:7">
      <c r="B397" s="251"/>
      <c r="C397" s="251"/>
      <c r="E397" s="253"/>
      <c r="G397" s="251"/>
    </row>
    <row r="398" spans="2:7">
      <c r="B398" s="251"/>
      <c r="C398" s="251"/>
      <c r="E398" s="253"/>
      <c r="G398" s="251"/>
    </row>
    <row r="399" spans="2:7">
      <c r="B399" s="251"/>
      <c r="C399" s="251"/>
      <c r="E399" s="253"/>
      <c r="G399" s="251"/>
    </row>
    <row r="400" spans="2:7">
      <c r="B400" s="251"/>
      <c r="C400" s="251"/>
      <c r="E400" s="253"/>
      <c r="G400" s="251"/>
    </row>
    <row r="401" spans="2:7">
      <c r="B401" s="251"/>
      <c r="C401" s="251"/>
      <c r="E401" s="253"/>
      <c r="G401" s="251"/>
    </row>
    <row r="402" spans="2:7">
      <c r="B402" s="251"/>
      <c r="C402" s="251"/>
      <c r="E402" s="253"/>
      <c r="G402" s="251"/>
    </row>
    <row r="403" spans="2:7">
      <c r="B403" s="251"/>
      <c r="C403" s="251"/>
      <c r="E403" s="253"/>
      <c r="G403" s="251"/>
    </row>
    <row r="404" spans="2:7">
      <c r="B404" s="251"/>
      <c r="C404" s="251"/>
      <c r="E404" s="253"/>
      <c r="G404" s="251"/>
    </row>
    <row r="405" spans="2:7">
      <c r="B405" s="251"/>
      <c r="C405" s="251"/>
      <c r="E405" s="253"/>
      <c r="G405" s="251"/>
    </row>
    <row r="406" spans="2:7">
      <c r="B406" s="251"/>
      <c r="C406" s="251"/>
      <c r="E406" s="253"/>
      <c r="G406" s="251"/>
    </row>
    <row r="407" spans="2:7">
      <c r="B407" s="251"/>
      <c r="C407" s="251"/>
      <c r="E407" s="253"/>
      <c r="G407" s="251"/>
    </row>
    <row r="408" spans="2:7">
      <c r="B408" s="251"/>
      <c r="C408" s="251"/>
      <c r="E408" s="253"/>
      <c r="G408" s="251"/>
    </row>
    <row r="409" spans="2:7">
      <c r="B409" s="251"/>
      <c r="C409" s="251"/>
      <c r="E409" s="253"/>
      <c r="G409" s="251"/>
    </row>
    <row r="410" spans="2:7">
      <c r="B410" s="251"/>
      <c r="C410" s="251"/>
      <c r="E410" s="253"/>
      <c r="G410" s="251"/>
    </row>
    <row r="411" spans="2:7">
      <c r="B411" s="251"/>
      <c r="C411" s="251"/>
      <c r="E411" s="253"/>
      <c r="G411" s="251"/>
    </row>
    <row r="412" spans="2:7">
      <c r="B412" s="251"/>
      <c r="C412" s="251"/>
      <c r="E412" s="253"/>
      <c r="G412" s="251"/>
    </row>
    <row r="413" spans="2:7">
      <c r="B413" s="251"/>
      <c r="C413" s="251"/>
      <c r="E413" s="253"/>
      <c r="G413" s="251"/>
    </row>
    <row r="414" spans="2:7">
      <c r="B414" s="251"/>
      <c r="C414" s="251"/>
      <c r="E414" s="253"/>
      <c r="G414" s="251"/>
    </row>
    <row r="415" spans="2:7">
      <c r="B415" s="251"/>
      <c r="C415" s="251"/>
      <c r="E415" s="253"/>
      <c r="G415" s="251"/>
    </row>
    <row r="416" spans="2:7">
      <c r="B416" s="251"/>
      <c r="C416" s="251"/>
      <c r="E416" s="253"/>
      <c r="G416" s="251"/>
    </row>
    <row r="417" spans="2:7">
      <c r="B417" s="251"/>
      <c r="C417" s="251"/>
      <c r="E417" s="253"/>
      <c r="G417" s="251"/>
    </row>
    <row r="418" spans="2:7">
      <c r="B418" s="251"/>
      <c r="C418" s="251"/>
      <c r="E418" s="253"/>
      <c r="G418" s="251"/>
    </row>
    <row r="419" spans="2:7">
      <c r="B419" s="251"/>
      <c r="C419" s="251"/>
      <c r="E419" s="253"/>
      <c r="G419" s="251"/>
    </row>
    <row r="420" spans="2:7">
      <c r="B420" s="251"/>
      <c r="C420" s="251"/>
      <c r="E420" s="253"/>
      <c r="G420" s="251"/>
    </row>
    <row r="421" spans="2:7">
      <c r="B421" s="251"/>
      <c r="C421" s="251"/>
      <c r="E421" s="253"/>
      <c r="G421" s="251"/>
    </row>
    <row r="422" spans="2:7">
      <c r="B422" s="251"/>
      <c r="C422" s="251"/>
      <c r="E422" s="253"/>
      <c r="G422" s="251"/>
    </row>
    <row r="423" spans="2:7">
      <c r="B423" s="251"/>
      <c r="C423" s="251"/>
      <c r="E423" s="253"/>
      <c r="G423" s="251"/>
    </row>
    <row r="424" spans="2:7">
      <c r="B424" s="251"/>
      <c r="C424" s="251"/>
      <c r="E424" s="253"/>
      <c r="G424" s="251"/>
    </row>
    <row r="425" spans="2:7">
      <c r="B425" s="251"/>
      <c r="C425" s="251"/>
      <c r="E425" s="253"/>
      <c r="G425" s="251"/>
    </row>
    <row r="426" spans="2:7">
      <c r="B426" s="251"/>
      <c r="C426" s="251"/>
      <c r="E426" s="253"/>
      <c r="G426" s="251"/>
    </row>
    <row r="427" spans="2:7">
      <c r="B427" s="251"/>
      <c r="C427" s="251"/>
      <c r="E427" s="253"/>
      <c r="G427" s="251"/>
    </row>
    <row r="428" spans="2:7">
      <c r="B428" s="251"/>
      <c r="C428" s="251"/>
      <c r="E428" s="253"/>
      <c r="G428" s="251"/>
    </row>
    <row r="429" spans="2:7">
      <c r="B429" s="251"/>
      <c r="C429" s="251"/>
      <c r="E429" s="253"/>
      <c r="G429" s="251"/>
    </row>
    <row r="430" spans="2:7">
      <c r="B430" s="251"/>
      <c r="C430" s="251"/>
      <c r="E430" s="253"/>
      <c r="G430" s="251"/>
    </row>
    <row r="431" spans="2:7">
      <c r="B431" s="251"/>
      <c r="C431" s="251"/>
      <c r="E431" s="253"/>
      <c r="G431" s="251"/>
    </row>
    <row r="432" spans="2:7">
      <c r="B432" s="251"/>
      <c r="C432" s="251"/>
      <c r="E432" s="253"/>
      <c r="G432" s="251"/>
    </row>
    <row r="433" spans="2:7">
      <c r="B433" s="251"/>
      <c r="C433" s="251"/>
      <c r="E433" s="253"/>
      <c r="G433" s="251"/>
    </row>
    <row r="434" spans="2:7">
      <c r="B434" s="251"/>
      <c r="C434" s="251"/>
      <c r="E434" s="253"/>
      <c r="G434" s="251"/>
    </row>
    <row r="435" spans="2:7">
      <c r="B435" s="251"/>
      <c r="C435" s="251"/>
      <c r="E435" s="253"/>
      <c r="G435" s="251"/>
    </row>
    <row r="436" spans="2:7">
      <c r="B436" s="251"/>
      <c r="C436" s="251"/>
      <c r="E436" s="253"/>
      <c r="G436" s="251"/>
    </row>
    <row r="437" spans="2:7">
      <c r="B437" s="251"/>
      <c r="C437" s="251"/>
      <c r="E437" s="253"/>
      <c r="G437" s="251"/>
    </row>
    <row r="438" spans="2:7">
      <c r="B438" s="251"/>
      <c r="C438" s="251"/>
      <c r="E438" s="253"/>
      <c r="G438" s="251"/>
    </row>
    <row r="439" spans="2:7">
      <c r="B439" s="251"/>
      <c r="C439" s="251"/>
      <c r="E439" s="253"/>
      <c r="G439" s="251"/>
    </row>
    <row r="440" spans="2:7">
      <c r="B440" s="251"/>
      <c r="C440" s="251"/>
      <c r="E440" s="253"/>
      <c r="G440" s="251"/>
    </row>
    <row r="441" spans="2:7">
      <c r="B441" s="251"/>
      <c r="C441" s="251"/>
      <c r="E441" s="253"/>
      <c r="G441" s="251"/>
    </row>
    <row r="442" spans="2:7">
      <c r="B442" s="251"/>
      <c r="C442" s="251"/>
      <c r="E442" s="253"/>
      <c r="G442" s="251"/>
    </row>
    <row r="443" spans="2:7">
      <c r="B443" s="251"/>
      <c r="C443" s="251"/>
      <c r="E443" s="253"/>
      <c r="G443" s="251"/>
    </row>
    <row r="444" spans="2:7">
      <c r="B444" s="251"/>
      <c r="C444" s="251"/>
      <c r="E444" s="253"/>
      <c r="G444" s="251"/>
    </row>
    <row r="445" spans="2:7">
      <c r="B445" s="251"/>
      <c r="C445" s="251"/>
      <c r="E445" s="253"/>
      <c r="G445" s="251"/>
    </row>
    <row r="446" spans="2:7">
      <c r="B446" s="251"/>
      <c r="C446" s="251"/>
      <c r="E446" s="253"/>
      <c r="G446" s="251"/>
    </row>
    <row r="447" spans="2:7">
      <c r="B447" s="251"/>
      <c r="C447" s="251"/>
      <c r="E447" s="253"/>
      <c r="G447" s="251"/>
    </row>
    <row r="448" spans="2:7">
      <c r="B448" s="251"/>
      <c r="C448" s="251"/>
      <c r="E448" s="253"/>
      <c r="G448" s="251"/>
    </row>
    <row r="449" spans="2:7">
      <c r="B449" s="251"/>
      <c r="C449" s="251"/>
      <c r="E449" s="253"/>
      <c r="G449" s="251"/>
    </row>
    <row r="450" spans="2:7">
      <c r="B450" s="251"/>
      <c r="C450" s="251"/>
      <c r="E450" s="253"/>
      <c r="G450" s="251"/>
    </row>
    <row r="451" spans="2:7">
      <c r="B451" s="251"/>
      <c r="C451" s="251"/>
      <c r="E451" s="253"/>
      <c r="G451" s="251"/>
    </row>
    <row r="452" spans="2:7">
      <c r="B452" s="251"/>
      <c r="C452" s="251"/>
      <c r="E452" s="253"/>
      <c r="G452" s="251"/>
    </row>
    <row r="453" spans="2:7">
      <c r="B453" s="251"/>
      <c r="C453" s="251"/>
      <c r="E453" s="253"/>
      <c r="G453" s="251"/>
    </row>
    <row r="454" spans="2:7">
      <c r="B454" s="251"/>
      <c r="C454" s="251"/>
      <c r="E454" s="253"/>
      <c r="G454" s="251"/>
    </row>
    <row r="455" spans="2:7">
      <c r="B455" s="251"/>
      <c r="C455" s="251"/>
      <c r="E455" s="253"/>
      <c r="G455" s="251"/>
    </row>
    <row r="456" spans="2:7">
      <c r="B456" s="251"/>
      <c r="C456" s="251"/>
      <c r="E456" s="253"/>
      <c r="G456" s="251"/>
    </row>
    <row r="457" spans="2:7">
      <c r="B457" s="251"/>
      <c r="C457" s="251"/>
      <c r="E457" s="253"/>
      <c r="G457" s="251"/>
    </row>
    <row r="458" spans="2:7">
      <c r="B458" s="251"/>
      <c r="C458" s="251"/>
      <c r="E458" s="253"/>
      <c r="G458" s="251"/>
    </row>
    <row r="459" spans="2:7">
      <c r="B459" s="251"/>
      <c r="C459" s="251"/>
      <c r="E459" s="253"/>
      <c r="G459" s="251"/>
    </row>
    <row r="460" spans="2:7">
      <c r="B460" s="251"/>
      <c r="C460" s="251"/>
      <c r="E460" s="253"/>
      <c r="G460" s="251"/>
    </row>
    <row r="461" spans="2:7">
      <c r="B461" s="251"/>
      <c r="C461" s="251"/>
      <c r="E461" s="253"/>
      <c r="G461" s="251"/>
    </row>
    <row r="462" spans="2:7">
      <c r="B462" s="251"/>
      <c r="C462" s="251"/>
      <c r="E462" s="253"/>
      <c r="G462" s="251"/>
    </row>
    <row r="463" spans="2:7">
      <c r="B463" s="251"/>
      <c r="C463" s="251"/>
      <c r="E463" s="253"/>
      <c r="G463" s="251"/>
    </row>
    <row r="464" spans="2:7">
      <c r="B464" s="251"/>
      <c r="C464" s="251"/>
      <c r="E464" s="253"/>
      <c r="G464" s="251"/>
    </row>
    <row r="465" spans="2:7">
      <c r="B465" s="251"/>
      <c r="C465" s="251"/>
      <c r="E465" s="253"/>
      <c r="G465" s="251"/>
    </row>
    <row r="466" spans="2:7">
      <c r="B466" s="251"/>
      <c r="C466" s="251"/>
      <c r="E466" s="253"/>
      <c r="G466" s="251"/>
    </row>
    <row r="467" spans="2:7">
      <c r="B467" s="251"/>
      <c r="C467" s="251"/>
      <c r="E467" s="253"/>
      <c r="G467" s="251"/>
    </row>
    <row r="468" spans="2:7">
      <c r="B468" s="251"/>
      <c r="C468" s="251"/>
      <c r="E468" s="253"/>
      <c r="G468" s="251"/>
    </row>
    <row r="469" spans="2:7">
      <c r="B469" s="251"/>
      <c r="C469" s="251"/>
      <c r="E469" s="253"/>
      <c r="G469" s="251"/>
    </row>
    <row r="470" spans="2:7">
      <c r="B470" s="251"/>
      <c r="C470" s="251"/>
      <c r="E470" s="253"/>
      <c r="G470" s="251"/>
    </row>
    <row r="471" spans="2:7">
      <c r="B471" s="251"/>
      <c r="C471" s="251"/>
      <c r="E471" s="253"/>
      <c r="G471" s="251"/>
    </row>
    <row r="472" spans="2:7">
      <c r="B472" s="251"/>
      <c r="C472" s="251"/>
      <c r="E472" s="253"/>
      <c r="G472" s="251"/>
    </row>
    <row r="473" spans="2:7">
      <c r="B473" s="251"/>
      <c r="C473" s="251"/>
      <c r="E473" s="253"/>
      <c r="G473" s="251"/>
    </row>
    <row r="474" spans="2:7">
      <c r="B474" s="251"/>
      <c r="C474" s="251"/>
      <c r="E474" s="253"/>
      <c r="G474" s="251"/>
    </row>
    <row r="475" spans="2:7">
      <c r="B475" s="251"/>
      <c r="C475" s="251"/>
      <c r="E475" s="253"/>
      <c r="G475" s="251"/>
    </row>
    <row r="476" spans="2:7">
      <c r="B476" s="251"/>
      <c r="C476" s="251"/>
      <c r="E476" s="253"/>
      <c r="G476" s="251"/>
    </row>
    <row r="477" spans="2:7">
      <c r="B477" s="251"/>
      <c r="C477" s="251"/>
      <c r="E477" s="253"/>
      <c r="G477" s="251"/>
    </row>
    <row r="478" spans="2:7">
      <c r="B478" s="251"/>
      <c r="C478" s="251"/>
      <c r="E478" s="253"/>
      <c r="G478" s="251"/>
    </row>
    <row r="479" spans="2:7">
      <c r="B479" s="251"/>
      <c r="C479" s="251"/>
      <c r="E479" s="253"/>
      <c r="G479" s="251"/>
    </row>
    <row r="480" spans="2:7">
      <c r="B480" s="251"/>
      <c r="C480" s="251"/>
      <c r="E480" s="253"/>
      <c r="G480" s="251"/>
    </row>
    <row r="481" spans="2:7">
      <c r="B481" s="251"/>
      <c r="C481" s="251"/>
      <c r="E481" s="253"/>
      <c r="G481" s="251"/>
    </row>
    <row r="482" spans="2:7">
      <c r="B482" s="251"/>
      <c r="C482" s="251"/>
      <c r="E482" s="253"/>
      <c r="G482" s="251"/>
    </row>
    <row r="483" spans="2:7">
      <c r="B483" s="251"/>
      <c r="C483" s="251"/>
      <c r="E483" s="253"/>
      <c r="G483" s="251"/>
    </row>
    <row r="484" spans="2:7">
      <c r="B484" s="251"/>
      <c r="C484" s="251"/>
      <c r="E484" s="253"/>
      <c r="G484" s="251"/>
    </row>
    <row r="485" spans="2:7">
      <c r="B485" s="251"/>
      <c r="C485" s="251"/>
      <c r="E485" s="253"/>
      <c r="G485" s="251"/>
    </row>
    <row r="486" spans="2:7">
      <c r="B486" s="251"/>
      <c r="C486" s="251"/>
      <c r="E486" s="253"/>
      <c r="G486" s="251"/>
    </row>
    <row r="487" spans="2:7">
      <c r="B487" s="251"/>
      <c r="C487" s="251"/>
      <c r="E487" s="253"/>
      <c r="G487" s="251"/>
    </row>
    <row r="488" spans="2:7">
      <c r="B488" s="251"/>
      <c r="C488" s="251"/>
      <c r="E488" s="253"/>
      <c r="G488" s="251"/>
    </row>
    <row r="489" spans="2:7">
      <c r="B489" s="251"/>
      <c r="C489" s="251"/>
      <c r="E489" s="253"/>
      <c r="G489" s="251"/>
    </row>
    <row r="490" spans="2:7">
      <c r="B490" s="251"/>
      <c r="C490" s="251"/>
      <c r="E490" s="253"/>
      <c r="G490" s="251"/>
    </row>
    <row r="491" spans="2:7">
      <c r="B491" s="251"/>
      <c r="C491" s="251"/>
      <c r="E491" s="253"/>
      <c r="G491" s="251"/>
    </row>
    <row r="492" spans="2:7">
      <c r="B492" s="251"/>
      <c r="C492" s="251"/>
      <c r="E492" s="253"/>
      <c r="G492" s="251"/>
    </row>
    <row r="493" spans="2:7">
      <c r="B493" s="251"/>
      <c r="C493" s="251"/>
      <c r="E493" s="253"/>
      <c r="G493" s="251"/>
    </row>
    <row r="494" spans="2:7">
      <c r="B494" s="251"/>
      <c r="C494" s="251"/>
      <c r="E494" s="253"/>
      <c r="G494" s="251"/>
    </row>
    <row r="495" spans="2:7">
      <c r="B495" s="251"/>
      <c r="C495" s="251"/>
      <c r="E495" s="253"/>
      <c r="G495" s="251"/>
    </row>
    <row r="496" spans="2:7">
      <c r="B496" s="251"/>
      <c r="C496" s="251"/>
      <c r="E496" s="253"/>
      <c r="G496" s="251"/>
    </row>
    <row r="497" spans="2:7">
      <c r="B497" s="251"/>
      <c r="C497" s="251"/>
      <c r="E497" s="253"/>
      <c r="G497" s="251"/>
    </row>
    <row r="498" spans="2:7">
      <c r="B498" s="251"/>
      <c r="C498" s="251"/>
      <c r="E498" s="253"/>
      <c r="G498" s="251"/>
    </row>
    <row r="499" spans="2:7">
      <c r="B499" s="251"/>
      <c r="C499" s="251"/>
      <c r="E499" s="253"/>
      <c r="G499" s="251"/>
    </row>
    <row r="500" spans="2:7">
      <c r="B500" s="251"/>
      <c r="C500" s="251"/>
      <c r="E500" s="253"/>
      <c r="G500" s="251"/>
    </row>
    <row r="501" spans="2:7">
      <c r="B501" s="251"/>
      <c r="C501" s="251"/>
      <c r="E501" s="253"/>
      <c r="G501" s="251"/>
    </row>
    <row r="502" spans="2:7">
      <c r="B502" s="251"/>
      <c r="C502" s="251"/>
      <c r="E502" s="253"/>
      <c r="G502" s="251"/>
    </row>
    <row r="503" spans="2:7">
      <c r="B503" s="251"/>
      <c r="C503" s="251"/>
      <c r="E503" s="253"/>
      <c r="G503" s="251"/>
    </row>
    <row r="504" spans="2:7">
      <c r="B504" s="251"/>
      <c r="C504" s="251"/>
      <c r="E504" s="253"/>
      <c r="G504" s="251"/>
    </row>
    <row r="505" spans="2:7">
      <c r="B505" s="251"/>
      <c r="C505" s="251"/>
      <c r="E505" s="253"/>
      <c r="G505" s="251"/>
    </row>
    <row r="506" spans="2:7">
      <c r="B506" s="251"/>
      <c r="C506" s="251"/>
      <c r="E506" s="253"/>
      <c r="G506" s="251"/>
    </row>
    <row r="507" spans="2:7">
      <c r="B507" s="251"/>
      <c r="C507" s="251"/>
      <c r="E507" s="253"/>
      <c r="G507" s="251"/>
    </row>
    <row r="508" spans="2:7">
      <c r="B508" s="251"/>
      <c r="C508" s="251"/>
      <c r="E508" s="253"/>
      <c r="G508" s="251"/>
    </row>
    <row r="509" spans="2:7">
      <c r="B509" s="251"/>
      <c r="C509" s="251"/>
      <c r="E509" s="253"/>
      <c r="G509" s="251"/>
    </row>
    <row r="510" spans="2:7">
      <c r="B510" s="251"/>
      <c r="C510" s="251"/>
      <c r="E510" s="253"/>
      <c r="G510" s="251"/>
    </row>
    <row r="511" spans="2:7">
      <c r="B511" s="251"/>
      <c r="C511" s="251"/>
      <c r="E511" s="253"/>
      <c r="G511" s="251"/>
    </row>
    <row r="512" spans="2:7">
      <c r="B512" s="251"/>
      <c r="C512" s="251"/>
      <c r="E512" s="253"/>
      <c r="G512" s="251"/>
    </row>
    <row r="513" spans="2:7">
      <c r="B513" s="251"/>
      <c r="C513" s="251"/>
      <c r="E513" s="253"/>
      <c r="G513" s="251"/>
    </row>
    <row r="514" spans="2:7">
      <c r="B514" s="251"/>
      <c r="C514" s="251"/>
      <c r="E514" s="253"/>
      <c r="G514" s="251"/>
    </row>
    <row r="515" spans="2:7">
      <c r="B515" s="251"/>
      <c r="C515" s="251"/>
      <c r="E515" s="253"/>
      <c r="G515" s="251"/>
    </row>
    <row r="516" spans="2:7">
      <c r="B516" s="251"/>
      <c r="C516" s="251"/>
      <c r="E516" s="253"/>
      <c r="G516" s="251"/>
    </row>
    <row r="517" spans="2:7">
      <c r="B517" s="251"/>
      <c r="C517" s="251"/>
      <c r="E517" s="253"/>
      <c r="G517" s="251"/>
    </row>
    <row r="518" spans="2:7">
      <c r="B518" s="251"/>
      <c r="C518" s="251"/>
      <c r="E518" s="253"/>
      <c r="G518" s="251"/>
    </row>
    <row r="519" spans="2:7">
      <c r="B519" s="251"/>
      <c r="C519" s="251"/>
      <c r="E519" s="253"/>
      <c r="G519" s="251"/>
    </row>
    <row r="520" spans="2:7">
      <c r="B520" s="251"/>
      <c r="C520" s="251"/>
      <c r="E520" s="253"/>
      <c r="G520" s="251"/>
    </row>
    <row r="521" spans="2:7">
      <c r="B521" s="251"/>
      <c r="C521" s="251"/>
      <c r="E521" s="253"/>
      <c r="G521" s="251"/>
    </row>
    <row r="522" spans="2:7">
      <c r="B522" s="251"/>
      <c r="C522" s="251"/>
      <c r="E522" s="253"/>
      <c r="G522" s="251"/>
    </row>
    <row r="523" spans="2:7">
      <c r="B523" s="251"/>
      <c r="C523" s="251"/>
      <c r="E523" s="253"/>
      <c r="G523" s="251"/>
    </row>
    <row r="524" spans="2:7">
      <c r="B524" s="251"/>
      <c r="C524" s="251"/>
      <c r="E524" s="253"/>
      <c r="G524" s="251"/>
    </row>
    <row r="525" spans="2:7">
      <c r="B525" s="251"/>
      <c r="C525" s="251"/>
      <c r="E525" s="253"/>
      <c r="G525" s="251"/>
    </row>
    <row r="526" spans="2:7">
      <c r="B526" s="251"/>
      <c r="C526" s="251"/>
      <c r="E526" s="253"/>
      <c r="G526" s="251"/>
    </row>
    <row r="527" spans="2:7">
      <c r="B527" s="251"/>
      <c r="C527" s="251"/>
      <c r="E527" s="253"/>
      <c r="G527" s="251"/>
    </row>
    <row r="528" spans="2:7">
      <c r="B528" s="251"/>
      <c r="C528" s="251"/>
      <c r="E528" s="253"/>
      <c r="G528" s="251"/>
    </row>
    <row r="529" spans="2:7">
      <c r="B529" s="251"/>
      <c r="C529" s="251"/>
      <c r="E529" s="253"/>
      <c r="G529" s="251"/>
    </row>
    <row r="530" spans="2:7">
      <c r="B530" s="251"/>
      <c r="C530" s="251"/>
      <c r="E530" s="253"/>
      <c r="G530" s="251"/>
    </row>
    <row r="531" spans="2:7">
      <c r="B531" s="251"/>
      <c r="C531" s="251"/>
      <c r="E531" s="253"/>
      <c r="G531" s="251"/>
    </row>
    <row r="532" spans="2:7">
      <c r="B532" s="251"/>
      <c r="C532" s="251"/>
      <c r="E532" s="253"/>
      <c r="G532" s="251"/>
    </row>
    <row r="533" spans="2:7">
      <c r="B533" s="251"/>
      <c r="C533" s="251"/>
      <c r="E533" s="253"/>
      <c r="G533" s="251"/>
    </row>
    <row r="534" spans="2:7">
      <c r="B534" s="251"/>
      <c r="C534" s="251"/>
      <c r="E534" s="253"/>
      <c r="G534" s="251"/>
    </row>
    <row r="535" spans="2:7">
      <c r="B535" s="251"/>
      <c r="C535" s="251"/>
      <c r="E535" s="253"/>
      <c r="G535" s="251"/>
    </row>
    <row r="536" spans="2:7">
      <c r="B536" s="251"/>
      <c r="C536" s="251"/>
      <c r="E536" s="253"/>
      <c r="G536" s="251"/>
    </row>
    <row r="537" spans="2:7">
      <c r="B537" s="251"/>
      <c r="C537" s="251"/>
      <c r="E537" s="253"/>
      <c r="G537" s="251"/>
    </row>
    <row r="538" spans="2:7">
      <c r="B538" s="251"/>
      <c r="C538" s="251"/>
      <c r="E538" s="253"/>
      <c r="G538" s="251"/>
    </row>
    <row r="539" spans="2:7">
      <c r="B539" s="251"/>
      <c r="C539" s="251"/>
      <c r="E539" s="253"/>
      <c r="G539" s="251"/>
    </row>
    <row r="540" spans="2:7">
      <c r="B540" s="251"/>
      <c r="C540" s="251"/>
      <c r="E540" s="253"/>
      <c r="G540" s="251"/>
    </row>
    <row r="541" spans="2:7">
      <c r="B541" s="251"/>
      <c r="C541" s="251"/>
      <c r="E541" s="253"/>
      <c r="G541" s="251"/>
    </row>
    <row r="542" spans="2:7">
      <c r="B542" s="251"/>
      <c r="C542" s="251"/>
      <c r="E542" s="253"/>
      <c r="G542" s="251"/>
    </row>
    <row r="543" spans="2:7">
      <c r="B543" s="251"/>
      <c r="C543" s="251"/>
      <c r="E543" s="253"/>
      <c r="G543" s="251"/>
    </row>
    <row r="544" spans="2:7">
      <c r="B544" s="251"/>
      <c r="C544" s="251"/>
      <c r="E544" s="253"/>
      <c r="G544" s="251"/>
    </row>
    <row r="545" spans="2:7">
      <c r="B545" s="251"/>
      <c r="C545" s="251"/>
      <c r="E545" s="253"/>
      <c r="G545" s="251"/>
    </row>
    <row r="546" spans="2:7">
      <c r="B546" s="251"/>
      <c r="C546" s="251"/>
      <c r="E546" s="253"/>
      <c r="G546" s="251"/>
    </row>
    <row r="547" spans="2:7">
      <c r="B547" s="251"/>
      <c r="C547" s="251"/>
      <c r="E547" s="253"/>
      <c r="G547" s="251"/>
    </row>
    <row r="548" spans="2:7">
      <c r="B548" s="251"/>
      <c r="C548" s="251"/>
      <c r="E548" s="253"/>
      <c r="G548" s="251"/>
    </row>
    <row r="549" spans="2:7">
      <c r="B549" s="251"/>
      <c r="C549" s="251"/>
      <c r="E549" s="253"/>
      <c r="G549" s="251"/>
    </row>
    <row r="550" spans="2:7">
      <c r="B550" s="251"/>
      <c r="C550" s="251"/>
      <c r="E550" s="253"/>
      <c r="G550" s="251"/>
    </row>
    <row r="551" spans="2:7">
      <c r="B551" s="251"/>
      <c r="C551" s="251"/>
      <c r="E551" s="253"/>
      <c r="G551" s="251"/>
    </row>
    <row r="552" spans="2:7">
      <c r="B552" s="251"/>
      <c r="C552" s="251"/>
      <c r="E552" s="253"/>
      <c r="G552" s="251"/>
    </row>
    <row r="553" spans="2:7">
      <c r="B553" s="251"/>
      <c r="C553" s="251"/>
      <c r="E553" s="253"/>
      <c r="G553" s="251"/>
    </row>
    <row r="554" spans="2:7">
      <c r="B554" s="251"/>
      <c r="C554" s="251"/>
      <c r="E554" s="253"/>
      <c r="G554" s="251"/>
    </row>
    <row r="555" spans="2:7">
      <c r="B555" s="251"/>
      <c r="C555" s="251"/>
      <c r="E555" s="253"/>
      <c r="G555" s="251"/>
    </row>
    <row r="556" spans="2:7">
      <c r="B556" s="251"/>
      <c r="C556" s="251"/>
      <c r="E556" s="253"/>
      <c r="G556" s="251"/>
    </row>
    <row r="557" spans="2:7">
      <c r="B557" s="251"/>
      <c r="C557" s="251"/>
      <c r="E557" s="253"/>
      <c r="G557" s="251"/>
    </row>
    <row r="558" spans="2:7">
      <c r="B558" s="251"/>
      <c r="C558" s="251"/>
      <c r="E558" s="253"/>
      <c r="G558" s="251"/>
    </row>
    <row r="559" spans="2:7">
      <c r="B559" s="251"/>
      <c r="C559" s="251"/>
      <c r="E559" s="253"/>
      <c r="G559" s="251"/>
    </row>
    <row r="560" spans="2:7">
      <c r="B560" s="251"/>
      <c r="C560" s="251"/>
      <c r="E560" s="253"/>
      <c r="G560" s="251"/>
    </row>
    <row r="561" spans="2:7">
      <c r="B561" s="251"/>
      <c r="C561" s="251"/>
      <c r="E561" s="253"/>
      <c r="G561" s="251"/>
    </row>
    <row r="562" spans="2:7">
      <c r="B562" s="251"/>
      <c r="C562" s="251"/>
      <c r="E562" s="253"/>
      <c r="G562" s="251"/>
    </row>
    <row r="563" spans="2:7">
      <c r="B563" s="251"/>
      <c r="C563" s="251"/>
      <c r="E563" s="253"/>
      <c r="G563" s="251"/>
    </row>
    <row r="564" spans="2:7">
      <c r="B564" s="251"/>
      <c r="C564" s="251"/>
      <c r="E564" s="253"/>
      <c r="G564" s="251"/>
    </row>
    <row r="565" spans="2:7">
      <c r="B565" s="251"/>
      <c r="C565" s="251"/>
      <c r="E565" s="253"/>
      <c r="G565" s="251"/>
    </row>
    <row r="566" spans="2:7">
      <c r="B566" s="251"/>
      <c r="C566" s="251"/>
      <c r="E566" s="253"/>
      <c r="G566" s="251"/>
    </row>
    <row r="567" spans="2:7">
      <c r="B567" s="251"/>
      <c r="C567" s="251"/>
      <c r="E567" s="253"/>
      <c r="G567" s="251"/>
    </row>
    <row r="568" spans="2:7">
      <c r="B568" s="251"/>
      <c r="C568" s="251"/>
      <c r="E568" s="253"/>
      <c r="G568" s="251"/>
    </row>
    <row r="569" spans="2:7">
      <c r="B569" s="251"/>
      <c r="C569" s="251"/>
      <c r="E569" s="253"/>
      <c r="G569" s="251"/>
    </row>
    <row r="570" spans="2:7">
      <c r="B570" s="251"/>
      <c r="C570" s="251"/>
      <c r="E570" s="253"/>
      <c r="G570" s="251"/>
    </row>
    <row r="571" spans="2:7">
      <c r="B571" s="251"/>
      <c r="C571" s="251"/>
      <c r="E571" s="253"/>
      <c r="G571" s="251"/>
    </row>
    <row r="572" spans="2:7">
      <c r="B572" s="251"/>
      <c r="C572" s="251"/>
      <c r="E572" s="253"/>
      <c r="G572" s="251"/>
    </row>
    <row r="573" spans="2:7">
      <c r="B573" s="251"/>
      <c r="C573" s="251"/>
      <c r="E573" s="253"/>
      <c r="G573" s="251"/>
    </row>
    <row r="574" spans="2:7">
      <c r="B574" s="251"/>
      <c r="C574" s="251"/>
      <c r="E574" s="253"/>
      <c r="G574" s="251"/>
    </row>
    <row r="575" spans="2:7">
      <c r="B575" s="251"/>
      <c r="C575" s="251"/>
      <c r="E575" s="253"/>
      <c r="G575" s="251"/>
    </row>
    <row r="576" spans="2:7">
      <c r="B576" s="251"/>
      <c r="C576" s="251"/>
      <c r="E576" s="253"/>
      <c r="G576" s="251"/>
    </row>
    <row r="577" spans="2:7">
      <c r="B577" s="251"/>
      <c r="C577" s="251"/>
      <c r="E577" s="253"/>
      <c r="G577" s="251"/>
    </row>
    <row r="578" spans="2:7">
      <c r="B578" s="251"/>
      <c r="C578" s="251"/>
      <c r="E578" s="253"/>
      <c r="G578" s="251"/>
    </row>
    <row r="579" spans="2:7">
      <c r="B579" s="251"/>
      <c r="C579" s="251"/>
      <c r="E579" s="253"/>
      <c r="G579" s="251"/>
    </row>
    <row r="580" spans="2:7">
      <c r="B580" s="251"/>
      <c r="C580" s="251"/>
      <c r="E580" s="253"/>
      <c r="G580" s="251"/>
    </row>
    <row r="581" spans="2:7">
      <c r="B581" s="251"/>
      <c r="C581" s="251"/>
      <c r="E581" s="253"/>
      <c r="G581" s="251"/>
    </row>
    <row r="582" spans="2:7">
      <c r="B582" s="251"/>
      <c r="C582" s="251"/>
      <c r="E582" s="253"/>
      <c r="G582" s="251"/>
    </row>
    <row r="583" spans="2:7">
      <c r="B583" s="251"/>
      <c r="C583" s="251"/>
      <c r="E583" s="253"/>
      <c r="G583" s="251"/>
    </row>
    <row r="584" spans="2:7">
      <c r="B584" s="251"/>
      <c r="C584" s="251"/>
      <c r="E584" s="253"/>
      <c r="G584" s="251"/>
    </row>
    <row r="585" spans="2:7">
      <c r="B585" s="251"/>
      <c r="C585" s="251"/>
      <c r="E585" s="253"/>
      <c r="G585" s="251"/>
    </row>
    <row r="586" spans="2:7">
      <c r="B586" s="251"/>
      <c r="C586" s="251"/>
      <c r="E586" s="253"/>
      <c r="G586" s="251"/>
    </row>
    <row r="587" spans="2:7">
      <c r="B587" s="251"/>
      <c r="C587" s="251"/>
      <c r="E587" s="253"/>
      <c r="G587" s="251"/>
    </row>
    <row r="588" spans="2:7">
      <c r="B588" s="251"/>
      <c r="C588" s="251"/>
      <c r="E588" s="253"/>
      <c r="G588" s="251"/>
    </row>
    <row r="589" spans="2:7">
      <c r="B589" s="251"/>
      <c r="C589" s="251"/>
      <c r="E589" s="253"/>
      <c r="G589" s="251"/>
    </row>
    <row r="590" spans="2:7">
      <c r="B590" s="251"/>
      <c r="C590" s="251"/>
      <c r="E590" s="253"/>
      <c r="G590" s="251"/>
    </row>
    <row r="591" spans="2:7">
      <c r="B591" s="251"/>
      <c r="C591" s="251"/>
      <c r="E591" s="253"/>
      <c r="G591" s="251"/>
    </row>
    <row r="592" spans="2:7">
      <c r="B592" s="251"/>
      <c r="C592" s="251"/>
      <c r="E592" s="253"/>
      <c r="G592" s="251"/>
    </row>
    <row r="593" spans="2:7">
      <c r="B593" s="251"/>
      <c r="C593" s="251"/>
      <c r="E593" s="253"/>
      <c r="G593" s="251"/>
    </row>
    <row r="594" spans="2:7">
      <c r="B594" s="251"/>
      <c r="C594" s="251"/>
      <c r="E594" s="253"/>
      <c r="G594" s="251"/>
    </row>
    <row r="595" spans="2:7">
      <c r="B595" s="251"/>
      <c r="C595" s="251"/>
      <c r="E595" s="253"/>
      <c r="G595" s="251"/>
    </row>
    <row r="596" spans="2:7">
      <c r="B596" s="251"/>
      <c r="C596" s="251"/>
      <c r="E596" s="253"/>
      <c r="G596" s="251"/>
    </row>
    <row r="597" spans="2:7">
      <c r="B597" s="251"/>
      <c r="C597" s="251"/>
      <c r="E597" s="253"/>
      <c r="G597" s="251"/>
    </row>
    <row r="598" spans="2:7">
      <c r="B598" s="251"/>
      <c r="C598" s="251"/>
      <c r="E598" s="253"/>
      <c r="G598" s="251"/>
    </row>
    <row r="599" spans="2:7">
      <c r="B599" s="251"/>
      <c r="C599" s="251"/>
      <c r="E599" s="253"/>
      <c r="G599" s="251"/>
    </row>
    <row r="600" spans="2:7">
      <c r="B600" s="251"/>
      <c r="C600" s="251"/>
      <c r="E600" s="253"/>
      <c r="G600" s="251"/>
    </row>
    <row r="601" spans="2:7">
      <c r="B601" s="251"/>
      <c r="C601" s="251"/>
      <c r="E601" s="253"/>
      <c r="G601" s="251"/>
    </row>
    <row r="602" spans="2:7">
      <c r="B602" s="251"/>
      <c r="C602" s="251"/>
      <c r="E602" s="253"/>
      <c r="G602" s="251"/>
    </row>
    <row r="603" spans="2:7">
      <c r="B603" s="251"/>
      <c r="C603" s="251"/>
      <c r="E603" s="253"/>
      <c r="G603" s="251"/>
    </row>
    <row r="604" spans="2:7">
      <c r="B604" s="251"/>
      <c r="C604" s="251"/>
      <c r="E604" s="253"/>
      <c r="G604" s="251"/>
    </row>
    <row r="605" spans="2:7">
      <c r="B605" s="251"/>
      <c r="C605" s="251"/>
      <c r="E605" s="253"/>
      <c r="G605" s="251"/>
    </row>
    <row r="606" spans="2:7">
      <c r="B606" s="251"/>
      <c r="C606" s="251"/>
      <c r="E606" s="253"/>
      <c r="G606" s="251"/>
    </row>
    <row r="607" spans="2:7">
      <c r="B607" s="251"/>
      <c r="C607" s="251"/>
      <c r="E607" s="253"/>
      <c r="G607" s="251"/>
    </row>
    <row r="608" spans="2:7">
      <c r="B608" s="251"/>
      <c r="C608" s="251"/>
      <c r="E608" s="253"/>
      <c r="G608" s="251"/>
    </row>
    <row r="609" spans="2:7">
      <c r="B609" s="251"/>
      <c r="C609" s="251"/>
      <c r="E609" s="253"/>
      <c r="G609" s="251"/>
    </row>
    <row r="610" spans="2:7">
      <c r="B610" s="251"/>
      <c r="C610" s="251"/>
      <c r="E610" s="253"/>
      <c r="G610" s="251"/>
    </row>
    <row r="611" spans="2:7">
      <c r="B611" s="251"/>
      <c r="C611" s="251"/>
      <c r="E611" s="253"/>
      <c r="G611" s="251"/>
    </row>
    <row r="612" spans="2:7">
      <c r="B612" s="251"/>
      <c r="C612" s="251"/>
      <c r="E612" s="253"/>
      <c r="G612" s="251"/>
    </row>
    <row r="613" spans="2:7">
      <c r="B613" s="251"/>
      <c r="C613" s="251"/>
      <c r="E613" s="253"/>
      <c r="G613" s="251"/>
    </row>
    <row r="614" spans="2:7">
      <c r="B614" s="251"/>
      <c r="C614" s="251"/>
      <c r="E614" s="253"/>
      <c r="G614" s="251"/>
    </row>
    <row r="615" spans="2:7">
      <c r="B615" s="251"/>
      <c r="C615" s="251"/>
      <c r="E615" s="253"/>
      <c r="G615" s="251"/>
    </row>
    <row r="616" spans="2:7">
      <c r="B616" s="251"/>
      <c r="C616" s="251"/>
      <c r="E616" s="253"/>
      <c r="G616" s="251"/>
    </row>
    <row r="617" spans="2:7">
      <c r="B617" s="251"/>
      <c r="C617" s="251"/>
      <c r="E617" s="253"/>
      <c r="G617" s="251"/>
    </row>
    <row r="618" spans="2:7">
      <c r="B618" s="251"/>
      <c r="C618" s="251"/>
      <c r="E618" s="253"/>
      <c r="G618" s="251"/>
    </row>
    <row r="619" spans="2:7">
      <c r="B619" s="251"/>
      <c r="C619" s="251"/>
      <c r="E619" s="253"/>
      <c r="G619" s="251"/>
    </row>
    <row r="620" spans="2:7">
      <c r="B620" s="251"/>
      <c r="C620" s="251"/>
      <c r="E620" s="253"/>
      <c r="G620" s="251"/>
    </row>
    <row r="621" spans="2:7">
      <c r="B621" s="251"/>
      <c r="C621" s="251"/>
      <c r="E621" s="253"/>
      <c r="G621" s="251"/>
    </row>
    <row r="622" spans="2:7">
      <c r="B622" s="251"/>
      <c r="C622" s="251"/>
      <c r="E622" s="253"/>
      <c r="G622" s="251"/>
    </row>
    <row r="623" spans="2:7">
      <c r="B623" s="251"/>
      <c r="C623" s="251"/>
      <c r="E623" s="253"/>
      <c r="G623" s="251"/>
    </row>
    <row r="624" spans="2:7">
      <c r="B624" s="251"/>
      <c r="C624" s="251"/>
      <c r="E624" s="253"/>
      <c r="G624" s="251"/>
    </row>
    <row r="625" spans="2:7">
      <c r="B625" s="251"/>
      <c r="C625" s="251"/>
      <c r="E625" s="253"/>
      <c r="G625" s="251"/>
    </row>
    <row r="626" spans="2:7">
      <c r="B626" s="251"/>
      <c r="C626" s="251"/>
      <c r="E626" s="253"/>
      <c r="G626" s="251"/>
    </row>
    <row r="627" spans="2:7">
      <c r="B627" s="251"/>
      <c r="C627" s="251"/>
      <c r="E627" s="253"/>
      <c r="G627" s="251"/>
    </row>
    <row r="628" spans="2:7">
      <c r="B628" s="251"/>
      <c r="C628" s="251"/>
      <c r="E628" s="253"/>
      <c r="G628" s="251"/>
    </row>
    <row r="629" spans="2:7">
      <c r="B629" s="251"/>
      <c r="C629" s="251"/>
      <c r="E629" s="253"/>
      <c r="G629" s="251"/>
    </row>
    <row r="630" spans="2:7">
      <c r="B630" s="251"/>
      <c r="C630" s="251"/>
      <c r="E630" s="253"/>
      <c r="G630" s="251"/>
    </row>
    <row r="631" spans="2:7">
      <c r="B631" s="251"/>
      <c r="C631" s="251"/>
      <c r="E631" s="253"/>
      <c r="G631" s="251"/>
    </row>
    <row r="632" spans="2:7">
      <c r="B632" s="251"/>
      <c r="C632" s="251"/>
      <c r="E632" s="253"/>
      <c r="G632" s="251"/>
    </row>
    <row r="633" spans="2:7">
      <c r="B633" s="251"/>
      <c r="C633" s="251"/>
      <c r="E633" s="253"/>
      <c r="G633" s="251"/>
    </row>
    <row r="634" spans="2:7">
      <c r="B634" s="251"/>
      <c r="C634" s="251"/>
      <c r="E634" s="253"/>
      <c r="G634" s="251"/>
    </row>
    <row r="635" spans="2:7">
      <c r="B635" s="251"/>
      <c r="C635" s="251"/>
      <c r="E635" s="253"/>
      <c r="G635" s="251"/>
    </row>
    <row r="636" spans="2:7">
      <c r="B636" s="251"/>
      <c r="C636" s="251"/>
      <c r="E636" s="253"/>
      <c r="G636" s="251"/>
    </row>
    <row r="637" spans="2:7">
      <c r="B637" s="251"/>
      <c r="C637" s="251"/>
      <c r="E637" s="253"/>
      <c r="G637" s="251"/>
    </row>
    <row r="638" spans="2:7">
      <c r="B638" s="251"/>
      <c r="C638" s="251"/>
      <c r="E638" s="253"/>
      <c r="G638" s="251"/>
    </row>
    <row r="639" spans="2:7">
      <c r="B639" s="251"/>
      <c r="C639" s="251"/>
      <c r="E639" s="253"/>
      <c r="G639" s="251"/>
    </row>
    <row r="640" spans="2:7">
      <c r="B640" s="251"/>
      <c r="C640" s="251"/>
      <c r="E640" s="253"/>
      <c r="G640" s="251"/>
    </row>
    <row r="641" spans="2:7">
      <c r="B641" s="251"/>
      <c r="C641" s="251"/>
      <c r="E641" s="253"/>
      <c r="G641" s="251"/>
    </row>
    <row r="642" spans="2:7">
      <c r="B642" s="251"/>
      <c r="C642" s="251"/>
      <c r="E642" s="253"/>
      <c r="G642" s="251"/>
    </row>
    <row r="643" spans="2:7">
      <c r="B643" s="251"/>
      <c r="C643" s="251"/>
      <c r="E643" s="253"/>
      <c r="G643" s="251"/>
    </row>
    <row r="644" spans="2:7">
      <c r="B644" s="251"/>
      <c r="C644" s="251"/>
      <c r="E644" s="253"/>
      <c r="G644" s="251"/>
    </row>
    <row r="645" spans="2:7">
      <c r="B645" s="251"/>
      <c r="C645" s="251"/>
      <c r="E645" s="253"/>
      <c r="G645" s="251"/>
    </row>
    <row r="646" spans="2:7">
      <c r="B646" s="251"/>
      <c r="C646" s="251"/>
      <c r="E646" s="253"/>
      <c r="G646" s="251"/>
    </row>
    <row r="647" spans="2:7">
      <c r="B647" s="251"/>
      <c r="C647" s="251"/>
      <c r="E647" s="253"/>
      <c r="G647" s="251"/>
    </row>
    <row r="648" spans="2:7">
      <c r="B648" s="251"/>
      <c r="C648" s="251"/>
      <c r="E648" s="253"/>
      <c r="G648" s="251"/>
    </row>
    <row r="649" spans="2:7">
      <c r="B649" s="251"/>
      <c r="C649" s="251"/>
      <c r="E649" s="253"/>
      <c r="G649" s="251"/>
    </row>
    <row r="650" spans="2:7">
      <c r="B650" s="251"/>
      <c r="C650" s="251"/>
      <c r="E650" s="253"/>
      <c r="G650" s="251"/>
    </row>
    <row r="651" spans="2:7">
      <c r="B651" s="251"/>
      <c r="C651" s="251"/>
      <c r="E651" s="253"/>
      <c r="G651" s="251"/>
    </row>
    <row r="652" spans="2:7">
      <c r="B652" s="251"/>
      <c r="C652" s="251"/>
      <c r="E652" s="253"/>
      <c r="G652" s="251"/>
    </row>
    <row r="653" spans="2:7">
      <c r="B653" s="251"/>
      <c r="C653" s="251"/>
      <c r="E653" s="253"/>
      <c r="G653" s="251"/>
    </row>
    <row r="654" spans="2:7">
      <c r="B654" s="251"/>
      <c r="C654" s="251"/>
      <c r="E654" s="253"/>
      <c r="G654" s="251"/>
    </row>
    <row r="655" spans="2:7">
      <c r="B655" s="251"/>
      <c r="C655" s="251"/>
      <c r="E655" s="253"/>
      <c r="G655" s="251"/>
    </row>
    <row r="656" spans="2:7">
      <c r="B656" s="251"/>
      <c r="C656" s="251"/>
      <c r="E656" s="253"/>
      <c r="G656" s="251"/>
    </row>
    <row r="657" spans="2:7">
      <c r="B657" s="251"/>
      <c r="C657" s="251"/>
      <c r="E657" s="253"/>
      <c r="G657" s="251"/>
    </row>
    <row r="658" spans="2:7">
      <c r="B658" s="251"/>
      <c r="C658" s="251"/>
      <c r="E658" s="253"/>
      <c r="G658" s="251"/>
    </row>
    <row r="659" spans="2:7">
      <c r="B659" s="251"/>
      <c r="C659" s="251"/>
      <c r="E659" s="253"/>
      <c r="G659" s="251"/>
    </row>
    <row r="660" spans="2:7">
      <c r="B660" s="251"/>
      <c r="C660" s="251"/>
      <c r="E660" s="253"/>
      <c r="G660" s="251"/>
    </row>
    <row r="661" spans="2:7">
      <c r="B661" s="251"/>
      <c r="C661" s="251"/>
      <c r="E661" s="253"/>
      <c r="G661" s="251"/>
    </row>
    <row r="662" spans="2:7">
      <c r="B662" s="251"/>
      <c r="C662" s="251"/>
      <c r="E662" s="253"/>
      <c r="G662" s="251"/>
    </row>
    <row r="663" spans="2:7">
      <c r="B663" s="251"/>
      <c r="C663" s="251"/>
      <c r="E663" s="253"/>
      <c r="G663" s="251"/>
    </row>
    <row r="664" spans="2:7">
      <c r="B664" s="251"/>
      <c r="C664" s="251"/>
      <c r="E664" s="253"/>
      <c r="G664" s="251"/>
    </row>
    <row r="665" spans="2:7">
      <c r="B665" s="251"/>
      <c r="C665" s="251"/>
      <c r="E665" s="253"/>
      <c r="G665" s="251"/>
    </row>
    <row r="666" spans="2:7">
      <c r="B666" s="251"/>
      <c r="C666" s="251"/>
      <c r="E666" s="253"/>
      <c r="G666" s="251"/>
    </row>
    <row r="667" spans="2:7">
      <c r="B667" s="251"/>
      <c r="C667" s="251"/>
      <c r="E667" s="253"/>
      <c r="G667" s="251"/>
    </row>
    <row r="668" spans="2:7">
      <c r="B668" s="251"/>
      <c r="C668" s="251"/>
      <c r="E668" s="253"/>
      <c r="G668" s="251"/>
    </row>
    <row r="669" spans="2:7">
      <c r="B669" s="251"/>
      <c r="C669" s="251"/>
      <c r="E669" s="253"/>
      <c r="G669" s="251"/>
    </row>
    <row r="670" spans="2:7">
      <c r="B670" s="251"/>
      <c r="C670" s="251"/>
      <c r="E670" s="253"/>
      <c r="G670" s="251"/>
    </row>
    <row r="671" spans="2:7">
      <c r="B671" s="251"/>
      <c r="C671" s="251"/>
      <c r="E671" s="253"/>
      <c r="G671" s="251"/>
    </row>
    <row r="672" spans="2:7">
      <c r="B672" s="251"/>
      <c r="C672" s="251"/>
      <c r="E672" s="253"/>
      <c r="G672" s="251"/>
    </row>
    <row r="673" spans="2:7">
      <c r="B673" s="251"/>
      <c r="C673" s="251"/>
      <c r="E673" s="253"/>
      <c r="G673" s="251"/>
    </row>
    <row r="674" spans="2:7">
      <c r="B674" s="251"/>
      <c r="C674" s="251"/>
      <c r="E674" s="253"/>
      <c r="G674" s="251"/>
    </row>
    <row r="675" spans="2:7">
      <c r="B675" s="251"/>
      <c r="C675" s="251"/>
      <c r="E675" s="253"/>
      <c r="G675" s="251"/>
    </row>
    <row r="676" spans="2:7">
      <c r="B676" s="251"/>
      <c r="C676" s="251"/>
      <c r="E676" s="253"/>
      <c r="G676" s="251"/>
    </row>
    <row r="677" spans="2:7">
      <c r="B677" s="251"/>
      <c r="C677" s="251"/>
      <c r="E677" s="253"/>
      <c r="G677" s="251"/>
    </row>
    <row r="678" spans="2:7">
      <c r="B678" s="251"/>
      <c r="C678" s="251"/>
      <c r="E678" s="253"/>
      <c r="G678" s="251"/>
    </row>
    <row r="679" spans="2:7">
      <c r="B679" s="251"/>
      <c r="C679" s="251"/>
      <c r="E679" s="253"/>
      <c r="G679" s="251"/>
    </row>
    <row r="680" spans="2:7">
      <c r="B680" s="251"/>
      <c r="C680" s="251"/>
      <c r="E680" s="253"/>
      <c r="G680" s="251"/>
    </row>
    <row r="681" spans="2:7">
      <c r="B681" s="251"/>
      <c r="C681" s="251"/>
      <c r="E681" s="253"/>
      <c r="G681" s="251"/>
    </row>
    <row r="682" spans="2:7">
      <c r="B682" s="251"/>
      <c r="C682" s="251"/>
      <c r="E682" s="253"/>
      <c r="G682" s="251"/>
    </row>
    <row r="683" spans="2:7">
      <c r="B683" s="251"/>
      <c r="C683" s="251"/>
      <c r="E683" s="253"/>
      <c r="G683" s="251"/>
    </row>
    <row r="684" spans="2:7">
      <c r="B684" s="251"/>
      <c r="C684" s="251"/>
      <c r="E684" s="253"/>
      <c r="G684" s="251"/>
    </row>
    <row r="685" spans="2:7">
      <c r="B685" s="251"/>
      <c r="C685" s="251"/>
      <c r="E685" s="253"/>
      <c r="G685" s="251"/>
    </row>
    <row r="686" spans="2:7">
      <c r="B686" s="251"/>
      <c r="C686" s="251"/>
      <c r="E686" s="253"/>
      <c r="G686" s="251"/>
    </row>
    <row r="687" spans="2:7">
      <c r="B687" s="251"/>
      <c r="C687" s="251"/>
      <c r="E687" s="253"/>
      <c r="G687" s="251"/>
    </row>
    <row r="688" spans="2:7">
      <c r="B688" s="251"/>
      <c r="C688" s="251"/>
      <c r="E688" s="253"/>
      <c r="G688" s="251"/>
    </row>
    <row r="689" spans="2:7">
      <c r="B689" s="251"/>
      <c r="C689" s="251"/>
      <c r="E689" s="253"/>
      <c r="G689" s="251"/>
    </row>
    <row r="690" spans="2:7">
      <c r="B690" s="251"/>
      <c r="C690" s="251"/>
      <c r="E690" s="253"/>
      <c r="G690" s="251"/>
    </row>
    <row r="691" spans="2:7">
      <c r="B691" s="251"/>
      <c r="C691" s="251"/>
      <c r="E691" s="253"/>
      <c r="G691" s="251"/>
    </row>
    <row r="692" spans="2:7">
      <c r="B692" s="251"/>
      <c r="C692" s="251"/>
      <c r="E692" s="253"/>
      <c r="G692" s="251"/>
    </row>
    <row r="693" spans="2:7">
      <c r="B693" s="251"/>
      <c r="C693" s="251"/>
      <c r="E693" s="253"/>
      <c r="G693" s="251"/>
    </row>
    <row r="694" spans="2:7">
      <c r="B694" s="251"/>
      <c r="C694" s="251"/>
      <c r="E694" s="253"/>
      <c r="G694" s="251"/>
    </row>
    <row r="695" spans="2:7">
      <c r="B695" s="251"/>
      <c r="C695" s="251"/>
      <c r="E695" s="253"/>
      <c r="G695" s="251"/>
    </row>
    <row r="696" spans="2:7">
      <c r="B696" s="251"/>
      <c r="C696" s="251"/>
      <c r="E696" s="253"/>
      <c r="G696" s="251"/>
    </row>
    <row r="697" spans="2:7">
      <c r="B697" s="251"/>
      <c r="C697" s="251"/>
      <c r="E697" s="253"/>
      <c r="G697" s="251"/>
    </row>
    <row r="698" spans="2:7">
      <c r="B698" s="251"/>
      <c r="C698" s="251"/>
      <c r="E698" s="253"/>
      <c r="G698" s="251"/>
    </row>
    <row r="699" spans="2:7">
      <c r="B699" s="251"/>
      <c r="C699" s="251"/>
      <c r="E699" s="253"/>
      <c r="G699" s="251"/>
    </row>
    <row r="700" spans="2:7">
      <c r="B700" s="251"/>
      <c r="C700" s="251"/>
      <c r="E700" s="253"/>
      <c r="G700" s="251"/>
    </row>
    <row r="701" spans="2:7">
      <c r="B701" s="251"/>
      <c r="C701" s="251"/>
      <c r="E701" s="253"/>
      <c r="G701" s="251"/>
    </row>
    <row r="702" spans="2:7">
      <c r="B702" s="251"/>
      <c r="C702" s="251"/>
      <c r="E702" s="253"/>
      <c r="G702" s="251"/>
    </row>
    <row r="703" spans="2:7">
      <c r="B703" s="251"/>
      <c r="C703" s="251"/>
      <c r="E703" s="253"/>
      <c r="G703" s="251"/>
    </row>
    <row r="704" spans="2:7">
      <c r="B704" s="251"/>
      <c r="C704" s="251"/>
      <c r="E704" s="253"/>
      <c r="G704" s="251"/>
    </row>
    <row r="705" spans="2:7">
      <c r="B705" s="251"/>
      <c r="C705" s="251"/>
      <c r="E705" s="253"/>
      <c r="G705" s="251"/>
    </row>
    <row r="706" spans="2:7">
      <c r="B706" s="251"/>
      <c r="C706" s="251"/>
      <c r="E706" s="253"/>
      <c r="G706" s="251"/>
    </row>
    <row r="707" spans="2:7">
      <c r="B707" s="251"/>
      <c r="C707" s="251"/>
      <c r="E707" s="253"/>
      <c r="G707" s="251"/>
    </row>
    <row r="708" spans="2:7">
      <c r="B708" s="251"/>
      <c r="C708" s="251"/>
      <c r="E708" s="253"/>
      <c r="G708" s="251"/>
    </row>
    <row r="709" spans="2:7">
      <c r="B709" s="251"/>
      <c r="C709" s="251"/>
      <c r="E709" s="253"/>
      <c r="G709" s="251"/>
    </row>
    <row r="710" spans="2:7">
      <c r="B710" s="251"/>
      <c r="C710" s="251"/>
      <c r="E710" s="253"/>
      <c r="G710" s="251"/>
    </row>
    <row r="711" spans="2:7">
      <c r="B711" s="251"/>
      <c r="C711" s="251"/>
      <c r="E711" s="253"/>
      <c r="G711" s="251"/>
    </row>
    <row r="712" spans="2:7">
      <c r="B712" s="251"/>
      <c r="C712" s="251"/>
      <c r="E712" s="253"/>
      <c r="G712" s="251"/>
    </row>
    <row r="713" spans="2:7">
      <c r="B713" s="251"/>
      <c r="C713" s="251"/>
      <c r="E713" s="253"/>
      <c r="G713" s="251"/>
    </row>
    <row r="714" spans="2:7">
      <c r="B714" s="251"/>
      <c r="C714" s="251"/>
      <c r="E714" s="253"/>
      <c r="G714" s="251"/>
    </row>
    <row r="715" spans="2:7">
      <c r="B715" s="251"/>
      <c r="C715" s="251"/>
      <c r="E715" s="253"/>
      <c r="G715" s="251"/>
    </row>
    <row r="716" spans="2:7">
      <c r="B716" s="251"/>
      <c r="C716" s="251"/>
      <c r="E716" s="253"/>
      <c r="G716" s="251"/>
    </row>
    <row r="717" spans="2:7">
      <c r="B717" s="251"/>
      <c r="C717" s="251"/>
      <c r="E717" s="253"/>
      <c r="G717" s="251"/>
    </row>
    <row r="718" spans="2:7">
      <c r="B718" s="251"/>
      <c r="C718" s="251"/>
      <c r="E718" s="253"/>
      <c r="G718" s="251"/>
    </row>
    <row r="719" spans="2:7">
      <c r="B719" s="251"/>
      <c r="C719" s="251"/>
      <c r="E719" s="253"/>
      <c r="G719" s="251"/>
    </row>
    <row r="720" spans="2:7">
      <c r="B720" s="251"/>
      <c r="C720" s="251"/>
      <c r="E720" s="253"/>
      <c r="G720" s="251"/>
    </row>
    <row r="721" spans="2:7">
      <c r="B721" s="251"/>
      <c r="C721" s="251"/>
      <c r="E721" s="253"/>
      <c r="G721" s="251"/>
    </row>
    <row r="722" spans="2:7">
      <c r="B722" s="251"/>
      <c r="C722" s="251"/>
      <c r="E722" s="253"/>
      <c r="G722" s="251"/>
    </row>
    <row r="723" spans="2:7">
      <c r="B723" s="251"/>
      <c r="C723" s="251"/>
      <c r="E723" s="253"/>
      <c r="G723" s="251"/>
    </row>
    <row r="724" spans="2:7">
      <c r="B724" s="251"/>
      <c r="C724" s="251"/>
      <c r="E724" s="253"/>
      <c r="G724" s="251"/>
    </row>
    <row r="725" spans="2:7">
      <c r="B725" s="251"/>
      <c r="C725" s="251"/>
      <c r="E725" s="253"/>
      <c r="G725" s="251"/>
    </row>
    <row r="726" spans="2:7">
      <c r="B726" s="251"/>
      <c r="C726" s="251"/>
      <c r="E726" s="253"/>
      <c r="G726" s="251"/>
    </row>
    <row r="727" spans="2:7">
      <c r="B727" s="251"/>
      <c r="C727" s="251"/>
      <c r="E727" s="253"/>
      <c r="G727" s="251"/>
    </row>
    <row r="728" spans="2:7">
      <c r="B728" s="251"/>
      <c r="C728" s="251"/>
      <c r="E728" s="253"/>
      <c r="G728" s="251"/>
    </row>
    <row r="729" spans="2:7">
      <c r="B729" s="251"/>
      <c r="C729" s="251"/>
      <c r="E729" s="253"/>
      <c r="G729" s="251"/>
    </row>
    <row r="730" spans="2:7">
      <c r="B730" s="251"/>
      <c r="C730" s="251"/>
      <c r="E730" s="253"/>
      <c r="G730" s="251"/>
    </row>
    <row r="731" spans="2:7">
      <c r="B731" s="251"/>
      <c r="C731" s="251"/>
      <c r="E731" s="253"/>
      <c r="G731" s="251"/>
    </row>
    <row r="732" spans="2:7">
      <c r="B732" s="251"/>
      <c r="C732" s="251"/>
      <c r="E732" s="253"/>
      <c r="G732" s="251"/>
    </row>
    <row r="733" spans="2:7">
      <c r="B733" s="251"/>
      <c r="C733" s="251"/>
      <c r="E733" s="253"/>
      <c r="G733" s="251"/>
    </row>
    <row r="734" spans="2:7">
      <c r="B734" s="251"/>
      <c r="C734" s="251"/>
      <c r="E734" s="253"/>
      <c r="G734" s="251"/>
    </row>
    <row r="735" spans="2:7">
      <c r="B735" s="251"/>
      <c r="C735" s="251"/>
      <c r="E735" s="253"/>
      <c r="G735" s="251"/>
    </row>
    <row r="736" spans="2:7">
      <c r="B736" s="251"/>
      <c r="C736" s="251"/>
      <c r="E736" s="253"/>
      <c r="G736" s="251"/>
    </row>
    <row r="737" spans="2:7">
      <c r="B737" s="251"/>
      <c r="C737" s="251"/>
      <c r="E737" s="253"/>
      <c r="G737" s="251"/>
    </row>
    <row r="738" spans="2:7">
      <c r="B738" s="251"/>
      <c r="C738" s="251"/>
      <c r="E738" s="253"/>
      <c r="G738" s="251"/>
    </row>
    <row r="739" spans="2:7">
      <c r="B739" s="251"/>
      <c r="C739" s="251"/>
      <c r="E739" s="253"/>
      <c r="G739" s="251"/>
    </row>
    <row r="740" spans="2:7">
      <c r="B740" s="251"/>
      <c r="C740" s="251"/>
      <c r="E740" s="253"/>
      <c r="G740" s="251"/>
    </row>
    <row r="741" spans="2:7">
      <c r="B741" s="251"/>
      <c r="C741" s="251"/>
      <c r="E741" s="253"/>
      <c r="G741" s="251"/>
    </row>
    <row r="742" spans="2:7">
      <c r="B742" s="251"/>
      <c r="C742" s="251"/>
      <c r="E742" s="253"/>
      <c r="G742" s="251"/>
    </row>
    <row r="743" spans="2:7">
      <c r="B743" s="251"/>
      <c r="C743" s="251"/>
      <c r="E743" s="253"/>
      <c r="G743" s="251"/>
    </row>
    <row r="744" spans="2:7">
      <c r="B744" s="251"/>
      <c r="C744" s="251"/>
      <c r="E744" s="253"/>
      <c r="G744" s="251"/>
    </row>
    <row r="745" spans="2:7">
      <c r="B745" s="251"/>
      <c r="C745" s="251"/>
      <c r="E745" s="253"/>
      <c r="G745" s="251"/>
    </row>
    <row r="746" spans="2:7">
      <c r="B746" s="251"/>
      <c r="C746" s="251"/>
      <c r="E746" s="253"/>
      <c r="G746" s="251"/>
    </row>
    <row r="747" spans="2:7">
      <c r="B747" s="251"/>
      <c r="C747" s="251"/>
      <c r="E747" s="253"/>
      <c r="G747" s="251"/>
    </row>
    <row r="748" spans="2:7">
      <c r="B748" s="251"/>
      <c r="C748" s="251"/>
      <c r="E748" s="253"/>
      <c r="G748" s="251"/>
    </row>
    <row r="749" spans="2:7">
      <c r="B749" s="251"/>
      <c r="C749" s="251"/>
      <c r="E749" s="253"/>
      <c r="G749" s="251"/>
    </row>
    <row r="750" spans="2:7">
      <c r="B750" s="251"/>
      <c r="C750" s="251"/>
      <c r="E750" s="253"/>
      <c r="G750" s="251"/>
    </row>
    <row r="751" spans="2:7">
      <c r="B751" s="251"/>
      <c r="C751" s="251"/>
      <c r="E751" s="253"/>
      <c r="G751" s="251"/>
    </row>
    <row r="752" spans="2:7">
      <c r="B752" s="251"/>
      <c r="C752" s="251"/>
      <c r="E752" s="253"/>
      <c r="G752" s="251"/>
    </row>
    <row r="753" spans="2:7">
      <c r="B753" s="251"/>
      <c r="C753" s="251"/>
      <c r="E753" s="253"/>
      <c r="G753" s="251"/>
    </row>
    <row r="754" spans="2:7">
      <c r="B754" s="251"/>
      <c r="C754" s="251"/>
      <c r="E754" s="253"/>
      <c r="G754" s="251"/>
    </row>
    <row r="755" spans="2:7">
      <c r="B755" s="251"/>
      <c r="C755" s="251"/>
      <c r="E755" s="253"/>
      <c r="G755" s="251"/>
    </row>
    <row r="756" spans="2:7">
      <c r="B756" s="251"/>
      <c r="C756" s="251"/>
      <c r="E756" s="253"/>
      <c r="G756" s="251"/>
    </row>
    <row r="757" spans="2:7">
      <c r="B757" s="251"/>
      <c r="C757" s="251"/>
      <c r="E757" s="253"/>
      <c r="G757" s="251"/>
    </row>
    <row r="758" spans="2:7">
      <c r="B758" s="251"/>
      <c r="C758" s="251"/>
      <c r="E758" s="253"/>
      <c r="G758" s="251"/>
    </row>
    <row r="759" spans="2:7">
      <c r="B759" s="251"/>
      <c r="C759" s="251"/>
      <c r="E759" s="253"/>
      <c r="G759" s="251"/>
    </row>
    <row r="760" spans="2:7">
      <c r="B760" s="251"/>
      <c r="C760" s="251"/>
      <c r="E760" s="253"/>
      <c r="G760" s="251"/>
    </row>
    <row r="761" spans="2:7">
      <c r="B761" s="251"/>
      <c r="C761" s="251"/>
      <c r="E761" s="253"/>
      <c r="G761" s="251"/>
    </row>
    <row r="762" spans="2:7">
      <c r="B762" s="251"/>
      <c r="C762" s="251"/>
      <c r="E762" s="253"/>
      <c r="G762" s="251"/>
    </row>
    <row r="763" spans="2:7">
      <c r="B763" s="251"/>
      <c r="C763" s="251"/>
      <c r="E763" s="253"/>
      <c r="G763" s="251"/>
    </row>
    <row r="764" spans="2:7">
      <c r="B764" s="251"/>
      <c r="C764" s="251"/>
      <c r="E764" s="253"/>
      <c r="G764" s="251"/>
    </row>
    <row r="765" spans="2:7">
      <c r="B765" s="251"/>
      <c r="C765" s="251"/>
      <c r="E765" s="253"/>
      <c r="G765" s="251"/>
    </row>
    <row r="766" spans="2:7">
      <c r="B766" s="251"/>
      <c r="C766" s="251"/>
      <c r="E766" s="253"/>
      <c r="G766" s="251"/>
    </row>
    <row r="767" spans="2:7">
      <c r="B767" s="251"/>
      <c r="C767" s="251"/>
      <c r="E767" s="253"/>
      <c r="G767" s="251"/>
    </row>
    <row r="768" spans="2:7">
      <c r="B768" s="251"/>
      <c r="C768" s="251"/>
      <c r="E768" s="253"/>
      <c r="G768" s="251"/>
    </row>
    <row r="769" spans="2:7">
      <c r="B769" s="251"/>
      <c r="C769" s="251"/>
      <c r="E769" s="253"/>
      <c r="G769" s="251"/>
    </row>
    <row r="770" spans="2:7">
      <c r="B770" s="251"/>
      <c r="C770" s="251"/>
      <c r="E770" s="253"/>
      <c r="G770" s="251"/>
    </row>
    <row r="771" spans="2:7">
      <c r="B771" s="251"/>
      <c r="C771" s="251"/>
      <c r="E771" s="253"/>
      <c r="G771" s="251"/>
    </row>
    <row r="772" spans="2:7">
      <c r="B772" s="251"/>
      <c r="C772" s="251"/>
      <c r="E772" s="253"/>
      <c r="G772" s="251"/>
    </row>
    <row r="773" spans="2:7">
      <c r="B773" s="251"/>
      <c r="C773" s="251"/>
      <c r="E773" s="253"/>
      <c r="G773" s="251"/>
    </row>
    <row r="774" spans="2:7">
      <c r="B774" s="251"/>
      <c r="C774" s="251"/>
      <c r="E774" s="253"/>
      <c r="G774" s="251"/>
    </row>
    <row r="775" spans="2:7">
      <c r="B775" s="251"/>
      <c r="C775" s="251"/>
      <c r="E775" s="253"/>
      <c r="G775" s="251"/>
    </row>
    <row r="776" spans="2:7">
      <c r="B776" s="251"/>
      <c r="C776" s="251"/>
      <c r="E776" s="253"/>
      <c r="G776" s="251"/>
    </row>
    <row r="777" spans="2:7">
      <c r="B777" s="251"/>
      <c r="C777" s="251"/>
      <c r="E777" s="253"/>
      <c r="G777" s="251"/>
    </row>
    <row r="778" spans="2:7">
      <c r="B778" s="251"/>
      <c r="C778" s="251"/>
      <c r="E778" s="253"/>
      <c r="G778" s="251"/>
    </row>
    <row r="779" spans="2:7">
      <c r="B779" s="251"/>
      <c r="C779" s="251"/>
      <c r="E779" s="253"/>
      <c r="G779" s="251"/>
    </row>
    <row r="780" spans="2:7">
      <c r="B780" s="251"/>
      <c r="C780" s="251"/>
      <c r="E780" s="253"/>
      <c r="G780" s="251"/>
    </row>
    <row r="781" spans="2:7">
      <c r="B781" s="251"/>
      <c r="C781" s="251"/>
      <c r="E781" s="253"/>
      <c r="G781" s="251"/>
    </row>
    <row r="782" spans="2:7">
      <c r="B782" s="251"/>
      <c r="C782" s="251"/>
      <c r="E782" s="253"/>
      <c r="G782" s="251"/>
    </row>
    <row r="783" spans="2:7">
      <c r="B783" s="251"/>
      <c r="C783" s="251"/>
      <c r="E783" s="253"/>
      <c r="G783" s="251"/>
    </row>
    <row r="784" spans="2:7">
      <c r="B784" s="251"/>
      <c r="C784" s="251"/>
      <c r="E784" s="253"/>
      <c r="G784" s="251"/>
    </row>
    <row r="785" spans="2:7">
      <c r="B785" s="251"/>
      <c r="C785" s="251"/>
      <c r="E785" s="253"/>
      <c r="G785" s="251"/>
    </row>
    <row r="786" spans="2:7">
      <c r="B786" s="251"/>
      <c r="C786" s="251"/>
      <c r="E786" s="253"/>
      <c r="G786" s="251"/>
    </row>
    <row r="787" spans="2:7">
      <c r="B787" s="251"/>
      <c r="C787" s="251"/>
      <c r="E787" s="253"/>
      <c r="G787" s="251"/>
    </row>
    <row r="788" spans="2:7">
      <c r="B788" s="251"/>
      <c r="C788" s="251"/>
      <c r="E788" s="253"/>
      <c r="G788" s="251"/>
    </row>
    <row r="789" spans="2:7">
      <c r="B789" s="251"/>
      <c r="C789" s="251"/>
      <c r="E789" s="253"/>
      <c r="G789" s="251"/>
    </row>
    <row r="790" spans="2:7">
      <c r="B790" s="251"/>
      <c r="C790" s="251"/>
      <c r="E790" s="253"/>
      <c r="G790" s="251"/>
    </row>
    <row r="791" spans="2:7">
      <c r="B791" s="251"/>
      <c r="C791" s="251"/>
      <c r="E791" s="253"/>
      <c r="G791" s="251"/>
    </row>
    <row r="792" spans="2:7">
      <c r="B792" s="251"/>
      <c r="C792" s="251"/>
      <c r="E792" s="253"/>
      <c r="G792" s="251"/>
    </row>
    <row r="793" spans="2:7">
      <c r="B793" s="251"/>
      <c r="C793" s="251"/>
      <c r="E793" s="253"/>
      <c r="G793" s="251"/>
    </row>
    <row r="794" spans="2:7">
      <c r="B794" s="251"/>
      <c r="C794" s="251"/>
      <c r="E794" s="253"/>
      <c r="G794" s="251"/>
    </row>
    <row r="795" spans="2:7">
      <c r="B795" s="251"/>
      <c r="C795" s="251"/>
      <c r="E795" s="253"/>
      <c r="G795" s="251"/>
    </row>
    <row r="796" spans="2:7">
      <c r="B796" s="251"/>
      <c r="C796" s="251"/>
      <c r="E796" s="253"/>
      <c r="G796" s="251"/>
    </row>
    <row r="797" spans="2:7">
      <c r="B797" s="251"/>
      <c r="C797" s="251"/>
      <c r="E797" s="253"/>
      <c r="G797" s="251"/>
    </row>
    <row r="798" spans="2:7">
      <c r="B798" s="251"/>
      <c r="C798" s="251"/>
      <c r="E798" s="253"/>
      <c r="G798" s="251"/>
    </row>
    <row r="799" spans="2:7">
      <c r="B799" s="251"/>
      <c r="C799" s="251"/>
      <c r="E799" s="253"/>
      <c r="G799" s="251"/>
    </row>
    <row r="800" spans="2:7">
      <c r="B800" s="251"/>
      <c r="C800" s="251"/>
      <c r="E800" s="253"/>
      <c r="G800" s="251"/>
    </row>
    <row r="801" spans="2:7">
      <c r="B801" s="251"/>
      <c r="C801" s="251"/>
      <c r="E801" s="253"/>
      <c r="G801" s="251"/>
    </row>
    <row r="802" spans="2:7">
      <c r="B802" s="251"/>
      <c r="C802" s="251"/>
      <c r="E802" s="253"/>
      <c r="G802" s="251"/>
    </row>
    <row r="803" spans="2:7">
      <c r="B803" s="251"/>
      <c r="C803" s="251"/>
      <c r="E803" s="253"/>
      <c r="G803" s="251"/>
    </row>
    <row r="804" spans="2:7">
      <c r="B804" s="251"/>
      <c r="C804" s="251"/>
      <c r="E804" s="253"/>
      <c r="G804" s="251"/>
    </row>
    <row r="805" spans="2:7">
      <c r="B805" s="251"/>
      <c r="C805" s="251"/>
      <c r="E805" s="253"/>
      <c r="G805" s="251"/>
    </row>
    <row r="806" spans="2:7">
      <c r="B806" s="251"/>
      <c r="C806" s="251"/>
      <c r="E806" s="253"/>
      <c r="G806" s="251"/>
    </row>
    <row r="807" spans="2:7">
      <c r="B807" s="251"/>
      <c r="C807" s="251"/>
      <c r="E807" s="253"/>
      <c r="G807" s="251"/>
    </row>
    <row r="808" spans="2:7">
      <c r="B808" s="251"/>
      <c r="C808" s="251"/>
      <c r="E808" s="253"/>
      <c r="G808" s="251"/>
    </row>
    <row r="809" spans="2:7">
      <c r="B809" s="251"/>
      <c r="C809" s="251"/>
      <c r="E809" s="253"/>
      <c r="G809" s="251"/>
    </row>
    <row r="810" spans="2:7">
      <c r="B810" s="251"/>
      <c r="C810" s="251"/>
      <c r="E810" s="253"/>
      <c r="G810" s="251"/>
    </row>
    <row r="811" spans="2:7">
      <c r="B811" s="251"/>
      <c r="C811" s="251"/>
      <c r="E811" s="253"/>
      <c r="G811" s="251"/>
    </row>
    <row r="812" spans="2:7">
      <c r="B812" s="251"/>
      <c r="C812" s="251"/>
      <c r="E812" s="253"/>
      <c r="G812" s="251"/>
    </row>
    <row r="813" spans="2:7">
      <c r="B813" s="251"/>
      <c r="C813" s="251"/>
      <c r="E813" s="253"/>
      <c r="G813" s="251"/>
    </row>
    <row r="814" spans="2:7">
      <c r="B814" s="251"/>
      <c r="C814" s="251"/>
      <c r="E814" s="253"/>
      <c r="G814" s="251"/>
    </row>
    <row r="815" spans="2:7">
      <c r="B815" s="251"/>
      <c r="C815" s="251"/>
      <c r="E815" s="253"/>
      <c r="G815" s="251"/>
    </row>
    <row r="816" spans="2:7">
      <c r="B816" s="251"/>
      <c r="C816" s="251"/>
      <c r="E816" s="253"/>
      <c r="G816" s="251"/>
    </row>
    <row r="817" spans="2:7">
      <c r="B817" s="251"/>
      <c r="C817" s="251"/>
      <c r="E817" s="253"/>
      <c r="G817" s="251"/>
    </row>
    <row r="818" spans="2:7">
      <c r="B818" s="251"/>
      <c r="C818" s="251"/>
      <c r="E818" s="253"/>
      <c r="G818" s="251"/>
    </row>
    <row r="819" spans="2:7">
      <c r="B819" s="251"/>
      <c r="C819" s="251"/>
      <c r="E819" s="253"/>
      <c r="G819" s="251"/>
    </row>
    <row r="820" spans="2:7">
      <c r="B820" s="251"/>
      <c r="C820" s="251"/>
      <c r="E820" s="253"/>
      <c r="G820" s="251"/>
    </row>
    <row r="821" spans="2:7">
      <c r="B821" s="251"/>
      <c r="C821" s="251"/>
      <c r="E821" s="253"/>
      <c r="G821" s="251"/>
    </row>
    <row r="822" spans="2:7">
      <c r="B822" s="251"/>
      <c r="C822" s="251"/>
      <c r="E822" s="253"/>
      <c r="G822" s="251"/>
    </row>
    <row r="823" spans="2:7">
      <c r="B823" s="251"/>
      <c r="C823" s="251"/>
      <c r="E823" s="253"/>
      <c r="G823" s="251"/>
    </row>
    <row r="824" spans="2:7">
      <c r="B824" s="251"/>
      <c r="C824" s="251"/>
      <c r="E824" s="253"/>
      <c r="G824" s="251"/>
    </row>
    <row r="825" spans="2:7">
      <c r="B825" s="251"/>
      <c r="C825" s="251"/>
      <c r="E825" s="253"/>
      <c r="G825" s="251"/>
    </row>
    <row r="826" spans="2:7">
      <c r="B826" s="251"/>
      <c r="C826" s="251"/>
      <c r="E826" s="253"/>
      <c r="G826" s="251"/>
    </row>
    <row r="827" spans="2:7">
      <c r="B827" s="251"/>
      <c r="C827" s="251"/>
      <c r="E827" s="253"/>
      <c r="G827" s="251"/>
    </row>
    <row r="828" spans="2:7">
      <c r="B828" s="251"/>
      <c r="C828" s="251"/>
      <c r="E828" s="253"/>
      <c r="G828" s="251"/>
    </row>
    <row r="829" spans="2:7">
      <c r="B829" s="251"/>
      <c r="C829" s="251"/>
      <c r="E829" s="253"/>
      <c r="G829" s="251"/>
    </row>
    <row r="830" spans="2:7">
      <c r="B830" s="251"/>
      <c r="C830" s="251"/>
      <c r="E830" s="253"/>
      <c r="G830" s="251"/>
    </row>
    <row r="831" spans="2:7">
      <c r="B831" s="251"/>
      <c r="C831" s="251"/>
      <c r="E831" s="253"/>
      <c r="G831" s="251"/>
    </row>
    <row r="832" spans="2:7">
      <c r="B832" s="251"/>
      <c r="C832" s="251"/>
      <c r="E832" s="253"/>
      <c r="G832" s="251"/>
    </row>
    <row r="833" spans="2:7">
      <c r="B833" s="251"/>
      <c r="C833" s="251"/>
      <c r="E833" s="253"/>
      <c r="G833" s="251"/>
    </row>
    <row r="834" spans="2:7">
      <c r="B834" s="251"/>
      <c r="C834" s="251"/>
      <c r="E834" s="253"/>
      <c r="G834" s="251"/>
    </row>
    <row r="835" spans="2:7">
      <c r="B835" s="251"/>
      <c r="C835" s="251"/>
      <c r="E835" s="253"/>
      <c r="G835" s="251"/>
    </row>
    <row r="836" spans="2:7">
      <c r="B836" s="251"/>
      <c r="C836" s="251"/>
      <c r="E836" s="253"/>
      <c r="G836" s="251"/>
    </row>
    <row r="837" spans="2:7">
      <c r="B837" s="251"/>
      <c r="C837" s="251"/>
      <c r="E837" s="253"/>
      <c r="G837" s="251"/>
    </row>
    <row r="838" spans="2:7">
      <c r="B838" s="251"/>
      <c r="C838" s="251"/>
      <c r="E838" s="253"/>
      <c r="G838" s="251"/>
    </row>
    <row r="839" spans="2:7">
      <c r="B839" s="251"/>
      <c r="C839" s="251"/>
      <c r="E839" s="253"/>
      <c r="G839" s="251"/>
    </row>
    <row r="840" spans="2:7">
      <c r="B840" s="251"/>
      <c r="C840" s="251"/>
      <c r="E840" s="253"/>
      <c r="G840" s="251"/>
    </row>
    <row r="841" spans="2:7">
      <c r="B841" s="251"/>
      <c r="C841" s="251"/>
      <c r="E841" s="253"/>
      <c r="G841" s="251"/>
    </row>
    <row r="842" spans="2:7">
      <c r="B842" s="251"/>
      <c r="C842" s="251"/>
      <c r="E842" s="253"/>
      <c r="G842" s="251"/>
    </row>
    <row r="843" spans="2:7">
      <c r="B843" s="251"/>
      <c r="C843" s="251"/>
      <c r="E843" s="253"/>
      <c r="G843" s="251"/>
    </row>
    <row r="844" spans="2:7">
      <c r="B844" s="251"/>
      <c r="C844" s="251"/>
      <c r="E844" s="253"/>
      <c r="G844" s="251"/>
    </row>
    <row r="845" spans="2:7">
      <c r="B845" s="251"/>
      <c r="C845" s="251"/>
      <c r="E845" s="253"/>
      <c r="G845" s="251"/>
    </row>
    <row r="846" spans="2:7">
      <c r="B846" s="251"/>
      <c r="C846" s="251"/>
      <c r="E846" s="253"/>
      <c r="G846" s="251"/>
    </row>
    <row r="847" spans="2:7">
      <c r="B847" s="251"/>
      <c r="C847" s="251"/>
      <c r="E847" s="253"/>
      <c r="G847" s="251"/>
    </row>
    <row r="848" spans="2:7">
      <c r="B848" s="251"/>
      <c r="C848" s="251"/>
      <c r="E848" s="253"/>
      <c r="G848" s="251"/>
    </row>
    <row r="849" spans="2:7">
      <c r="B849" s="251"/>
      <c r="C849" s="251"/>
      <c r="E849" s="253"/>
      <c r="G849" s="251"/>
    </row>
    <row r="850" spans="2:7">
      <c r="B850" s="251"/>
      <c r="C850" s="251"/>
      <c r="E850" s="253"/>
      <c r="G850" s="251"/>
    </row>
    <row r="851" spans="2:7">
      <c r="B851" s="251"/>
      <c r="C851" s="251"/>
      <c r="E851" s="253"/>
      <c r="G851" s="251"/>
    </row>
    <row r="852" spans="2:7">
      <c r="B852" s="251"/>
      <c r="C852" s="251"/>
      <c r="E852" s="253"/>
      <c r="G852" s="251"/>
    </row>
    <row r="853" spans="2:7">
      <c r="B853" s="251"/>
      <c r="C853" s="251"/>
      <c r="E853" s="253"/>
      <c r="G853" s="251"/>
    </row>
    <row r="854" spans="2:7">
      <c r="B854" s="251"/>
      <c r="C854" s="251"/>
      <c r="E854" s="253"/>
      <c r="G854" s="251"/>
    </row>
    <row r="855" spans="2:7">
      <c r="B855" s="251"/>
      <c r="C855" s="251"/>
      <c r="E855" s="253"/>
      <c r="G855" s="251"/>
    </row>
    <row r="856" spans="2:7">
      <c r="B856" s="251"/>
      <c r="C856" s="251"/>
      <c r="E856" s="253"/>
      <c r="G856" s="251"/>
    </row>
    <row r="857" spans="2:7">
      <c r="B857" s="251"/>
      <c r="C857" s="251"/>
      <c r="E857" s="253"/>
      <c r="G857" s="251"/>
    </row>
    <row r="858" spans="2:7">
      <c r="B858" s="251"/>
      <c r="C858" s="251"/>
      <c r="E858" s="253"/>
      <c r="G858" s="251"/>
    </row>
    <row r="859" spans="2:7">
      <c r="B859" s="251"/>
      <c r="C859" s="251"/>
      <c r="E859" s="253"/>
      <c r="G859" s="251"/>
    </row>
    <row r="860" spans="2:7">
      <c r="B860" s="251"/>
      <c r="C860" s="251"/>
      <c r="E860" s="253"/>
      <c r="G860" s="251"/>
    </row>
    <row r="861" spans="2:7">
      <c r="B861" s="251"/>
      <c r="C861" s="251"/>
      <c r="E861" s="253"/>
      <c r="G861" s="251"/>
    </row>
    <row r="862" spans="2:7">
      <c r="B862" s="251"/>
      <c r="C862" s="251"/>
      <c r="E862" s="253"/>
      <c r="G862" s="251"/>
    </row>
    <row r="863" spans="2:7">
      <c r="B863" s="251"/>
      <c r="C863" s="251"/>
      <c r="E863" s="253"/>
      <c r="G863" s="251"/>
    </row>
    <row r="864" spans="2:7">
      <c r="B864" s="251"/>
      <c r="C864" s="251"/>
      <c r="E864" s="253"/>
      <c r="G864" s="251"/>
    </row>
    <row r="865" spans="2:7">
      <c r="B865" s="251"/>
      <c r="C865" s="251"/>
      <c r="E865" s="253"/>
      <c r="G865" s="251"/>
    </row>
    <row r="866" spans="2:7">
      <c r="B866" s="251"/>
      <c r="C866" s="251"/>
      <c r="E866" s="253"/>
      <c r="G866" s="251"/>
    </row>
    <row r="867" spans="2:7">
      <c r="B867" s="251"/>
      <c r="C867" s="251"/>
      <c r="E867" s="253"/>
      <c r="G867" s="251"/>
    </row>
    <row r="868" spans="2:7">
      <c r="B868" s="251"/>
      <c r="C868" s="251"/>
      <c r="E868" s="253"/>
      <c r="G868" s="251"/>
    </row>
    <row r="869" spans="2:7">
      <c r="B869" s="251"/>
      <c r="C869" s="251"/>
      <c r="E869" s="253"/>
      <c r="G869" s="251"/>
    </row>
    <row r="870" spans="2:7">
      <c r="B870" s="251"/>
      <c r="C870" s="251"/>
      <c r="E870" s="253"/>
      <c r="G870" s="251"/>
    </row>
    <row r="871" spans="2:7">
      <c r="B871" s="251"/>
      <c r="C871" s="251"/>
      <c r="E871" s="253"/>
      <c r="G871" s="251"/>
    </row>
    <row r="872" spans="2:7">
      <c r="B872" s="251"/>
      <c r="C872" s="251"/>
      <c r="E872" s="253"/>
      <c r="G872" s="251"/>
    </row>
    <row r="873" spans="2:7">
      <c r="B873" s="251"/>
      <c r="C873" s="251"/>
      <c r="E873" s="253"/>
      <c r="G873" s="251"/>
    </row>
    <row r="874" spans="2:7">
      <c r="B874" s="251"/>
      <c r="C874" s="251"/>
      <c r="E874" s="253"/>
      <c r="G874" s="251"/>
    </row>
    <row r="875" spans="2:7">
      <c r="B875" s="251"/>
      <c r="C875" s="251"/>
      <c r="E875" s="253"/>
      <c r="G875" s="251"/>
    </row>
    <row r="876" spans="2:7">
      <c r="B876" s="251"/>
      <c r="C876" s="251"/>
      <c r="E876" s="253"/>
      <c r="G876" s="251"/>
    </row>
    <row r="877" spans="2:7">
      <c r="B877" s="251"/>
      <c r="C877" s="251"/>
      <c r="E877" s="253"/>
      <c r="G877" s="251"/>
    </row>
    <row r="878" spans="2:7">
      <c r="B878" s="251"/>
      <c r="C878" s="251"/>
      <c r="E878" s="253"/>
      <c r="G878" s="251"/>
    </row>
    <row r="879" spans="2:7">
      <c r="B879" s="251"/>
      <c r="C879" s="251"/>
      <c r="E879" s="253"/>
      <c r="G879" s="251"/>
    </row>
    <row r="880" spans="2:7">
      <c r="B880" s="251"/>
      <c r="C880" s="251"/>
      <c r="E880" s="253"/>
      <c r="G880" s="251"/>
    </row>
    <row r="881" spans="2:7">
      <c r="B881" s="251"/>
      <c r="C881" s="251"/>
      <c r="E881" s="253"/>
      <c r="G881" s="251"/>
    </row>
    <row r="882" spans="2:7">
      <c r="B882" s="251"/>
      <c r="C882" s="251"/>
      <c r="E882" s="253"/>
      <c r="G882" s="251"/>
    </row>
    <row r="883" spans="2:7">
      <c r="B883" s="251"/>
      <c r="C883" s="251"/>
      <c r="E883" s="253"/>
      <c r="G883" s="251"/>
    </row>
    <row r="884" spans="2:7">
      <c r="B884" s="251"/>
      <c r="C884" s="251"/>
      <c r="E884" s="253"/>
      <c r="G884" s="251"/>
    </row>
    <row r="885" spans="2:7">
      <c r="B885" s="251"/>
      <c r="C885" s="251"/>
      <c r="E885" s="253"/>
      <c r="G885" s="251"/>
    </row>
    <row r="886" spans="2:7">
      <c r="B886" s="251"/>
      <c r="C886" s="251"/>
      <c r="E886" s="253"/>
      <c r="G886" s="251"/>
    </row>
    <row r="887" spans="2:7">
      <c r="B887" s="251"/>
      <c r="C887" s="251"/>
      <c r="E887" s="253"/>
      <c r="G887" s="251"/>
    </row>
    <row r="888" spans="2:7">
      <c r="B888" s="251"/>
      <c r="C888" s="251"/>
      <c r="E888" s="253"/>
      <c r="G888" s="251"/>
    </row>
    <row r="889" spans="2:7">
      <c r="B889" s="251"/>
      <c r="C889" s="251"/>
      <c r="E889" s="253"/>
      <c r="G889" s="251"/>
    </row>
    <row r="890" spans="2:7">
      <c r="B890" s="251"/>
      <c r="C890" s="251"/>
      <c r="E890" s="253"/>
      <c r="G890" s="251"/>
    </row>
    <row r="891" spans="2:7">
      <c r="B891" s="251"/>
      <c r="C891" s="251"/>
      <c r="E891" s="253"/>
      <c r="G891" s="251"/>
    </row>
  </sheetData>
  <sheetProtection algorithmName="SHA-512" hashValue="XEz/LtGvyFyWxn47t3HhhjsStW2FD8GcGEO0S1irLmFqfQh/csc18FSX3WBr48ZVwz+wLv51fQTQfbgPJlsTkw==" saltValue="niGtMz66+hc6ldG3PdkXrg==" spinCount="100000" sheet="1" objects="1" scenarios="1"/>
  <mergeCells count="16">
    <mergeCell ref="A1:H1"/>
    <mergeCell ref="A15:A17"/>
    <mergeCell ref="H15:H17"/>
    <mergeCell ref="B19:C19"/>
    <mergeCell ref="B20:C20"/>
    <mergeCell ref="B2:C2"/>
    <mergeCell ref="B3:C3"/>
    <mergeCell ref="B14:C14"/>
    <mergeCell ref="B15:C15"/>
    <mergeCell ref="B18:C18"/>
    <mergeCell ref="D3:D13"/>
    <mergeCell ref="F3:F13"/>
    <mergeCell ref="A3:A13"/>
    <mergeCell ref="H3:H13"/>
    <mergeCell ref="D15:D17"/>
    <mergeCell ref="F15:F17"/>
  </mergeCells>
  <dataValidations count="1">
    <dataValidation type="list" allowBlank="1" showInputMessage="1" showErrorMessage="1" sqref="E18:E19 E4 E14 E16" xr:uid="{00000000-0002-0000-0E00-000000000000}">
      <formula1>$A$22:$A$25</formula1>
    </dataValidation>
  </dataValidations>
  <pageMargins left="0.7" right="0.7" top="0.75" bottom="0.75" header="0.3" footer="0.3"/>
  <pageSetup paperSize="9" orientation="portrait" horizontalDpi="0"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O895"/>
  <sheetViews>
    <sheetView zoomScaleNormal="100" workbookViewId="0">
      <pane ySplit="1" topLeftCell="A2" activePane="bottomLeft" state="frozen"/>
      <selection pane="bottomLeft" sqref="A1:H1"/>
    </sheetView>
  </sheetViews>
  <sheetFormatPr baseColWidth="10" defaultColWidth="9" defaultRowHeight="15"/>
  <cols>
    <col min="1" max="1" width="8.1640625" style="67" customWidth="1"/>
    <col min="2" max="2" width="2.5" style="67" customWidth="1"/>
    <col min="3" max="3" width="50" style="67" customWidth="1"/>
    <col min="4" max="4" width="8.5" style="120" customWidth="1"/>
    <col min="5" max="6" width="9" style="89"/>
    <col min="7" max="7" width="50" style="67" customWidth="1"/>
    <col min="8" max="8" width="45.6640625" style="67" customWidth="1"/>
    <col min="9" max="9" width="9" style="257"/>
    <col min="10" max="11" width="9" style="257" hidden="1" customWidth="1"/>
    <col min="12" max="13" width="9" style="257"/>
    <col min="14" max="15" width="9" style="268"/>
    <col min="16" max="16384" width="9" style="257"/>
  </cols>
  <sheetData>
    <row r="1" spans="1:15" s="255" customFormat="1" ht="33.75" customHeight="1">
      <c r="A1" s="761" t="s">
        <v>489</v>
      </c>
      <c r="B1" s="761"/>
      <c r="C1" s="761"/>
      <c r="D1" s="761"/>
      <c r="E1" s="761"/>
      <c r="F1" s="761"/>
      <c r="G1" s="761"/>
      <c r="H1" s="761"/>
      <c r="J1" s="191"/>
      <c r="K1" s="191"/>
    </row>
    <row r="2" spans="1:15" s="256" customFormat="1" ht="30">
      <c r="A2" s="201" t="s">
        <v>39</v>
      </c>
      <c r="B2" s="440" t="s">
        <v>40</v>
      </c>
      <c r="C2" s="440"/>
      <c r="D2" s="202" t="s">
        <v>235</v>
      </c>
      <c r="E2" s="202" t="s">
        <v>42</v>
      </c>
      <c r="F2" s="202" t="s">
        <v>43</v>
      </c>
      <c r="G2" s="203" t="s">
        <v>44</v>
      </c>
      <c r="H2" s="203" t="s">
        <v>36</v>
      </c>
    </row>
    <row r="3" spans="1:15" ht="40.5" customHeight="1">
      <c r="A3" s="448" t="s">
        <v>56</v>
      </c>
      <c r="B3" s="680" t="s">
        <v>910</v>
      </c>
      <c r="C3" s="680"/>
      <c r="D3" s="775">
        <f t="shared" ref="D3" si="0">IF(E3="All N/A",0,IF(E3="Answer all sub questions",2,IF(E3="Yes",2,IF(E3="Partial",2,IF(E3="No",2,IF(E3="",2))))))</f>
        <v>2</v>
      </c>
      <c r="E3" s="208" t="str">
        <f>IF(K5&gt;3,"Answer all sub questions",IF(K5=(2*1.001),"All N/A",IF(K5&gt;=2,"Yes",IF(K5=1.001,"No",IF(K5=0,"No",IF(K5&gt;=0.5,"Partial",IF(K5&lt;=1.5,"Partial")))))))</f>
        <v>Answer all sub questions</v>
      </c>
      <c r="F3" s="775">
        <f>IF(E3="All N/A",D3,IF(E3="Answer all sub questions",0,IF(E3="Yes",D3,IF(E3="Partial",1,IF(E3="No",0,IF(E3="",0))))))</f>
        <v>0</v>
      </c>
      <c r="G3" s="6"/>
      <c r="H3" s="762" t="s">
        <v>490</v>
      </c>
      <c r="N3" s="257"/>
      <c r="O3" s="257"/>
    </row>
    <row r="4" spans="1:15" ht="28.5" customHeight="1">
      <c r="A4" s="779"/>
      <c r="B4" s="243"/>
      <c r="C4" s="244" t="s">
        <v>911</v>
      </c>
      <c r="D4" s="776"/>
      <c r="E4" s="3"/>
      <c r="F4" s="776"/>
      <c r="G4" s="6"/>
      <c r="H4" s="763"/>
      <c r="J4" s="200">
        <f t="shared" ref="J4:J5" si="1">IF(E4="",100,IF(E4="Yes",1,IF(E4="No",0,IF(E4="Partial",0.5,IF(E4="N/A",1.001)))))</f>
        <v>100</v>
      </c>
      <c r="N4" s="257"/>
      <c r="O4" s="257"/>
    </row>
    <row r="5" spans="1:15">
      <c r="A5" s="441"/>
      <c r="B5" s="209"/>
      <c r="C5" s="258" t="s">
        <v>1591</v>
      </c>
      <c r="D5" s="777"/>
      <c r="E5" s="259" t="str">
        <f>IF('General TB Module'!$Q$141="Answer all sub questions","",IF('General TB Module'!$Q$141="","",'General TB Module'!$Q$141))</f>
        <v/>
      </c>
      <c r="F5" s="777"/>
      <c r="G5" s="249"/>
      <c r="H5" s="764"/>
      <c r="J5" s="200">
        <f t="shared" si="1"/>
        <v>100</v>
      </c>
      <c r="K5" s="257">
        <f>SUM(J4:J5)</f>
        <v>200</v>
      </c>
      <c r="N5" s="257"/>
      <c r="O5" s="257"/>
    </row>
    <row r="6" spans="1:15" ht="38.25" customHeight="1">
      <c r="A6" s="260" t="s">
        <v>491</v>
      </c>
      <c r="B6" s="680" t="s">
        <v>492</v>
      </c>
      <c r="C6" s="680"/>
      <c r="D6" s="205">
        <f>IF(E6="N/A",0,IF(E6="Answer all sub questions",2,IF(E6="Yes",2,IF(E6="Partial",2,IF(E6="No",2,IF(E6="",2))))))</f>
        <v>2</v>
      </c>
      <c r="E6" s="3"/>
      <c r="F6" s="205">
        <f>IF(E6="N/A",D6,IF(E6="Answer all sub questions",0,IF(E6="Yes",D6,IF(E6="Partial",1,IF(E6="No",0,IF(E6="",0))))))</f>
        <v>0</v>
      </c>
      <c r="G6" s="6"/>
      <c r="H6" s="206" t="s">
        <v>493</v>
      </c>
      <c r="N6" s="257"/>
      <c r="O6" s="257"/>
    </row>
    <row r="7" spans="1:15" ht="64.5" customHeight="1">
      <c r="A7" s="448" t="s">
        <v>55</v>
      </c>
      <c r="B7" s="680" t="s">
        <v>494</v>
      </c>
      <c r="C7" s="680"/>
      <c r="D7" s="775">
        <f>IF(E7="All N/A",0,IF(E7="Answer all sub questions",5,IF(E7="Yes",5,IF(E7="Partial",5,IF(E7="No",5,IF(E7="",5))))))</f>
        <v>5</v>
      </c>
      <c r="E7" s="208" t="str">
        <f>IF(K15&gt;9,"Answer all sub questions",IF(K15=(8*1.001),"All N/A",IF(K15&gt;=8,"Yes",IF(K15=7.007,"No",IF(K15=6.006,"No",IF(K15=5.005,"No",IF(K15=4.004,"No",IF(K15=3.003,"No",IF(K15=2.002,"No",IF(K15=1.001,"No",IF(K15=0,"No",IF(K15&gt;=0.5,"Partial",IF(K15&lt;=7.5,"Partial")))))))))))))</f>
        <v>Answer all sub questions</v>
      </c>
      <c r="F7" s="775">
        <f>IF(E7="All N/A",D7,IF(E7="Answer all sub questions",0,IF(E7="Yes",D7,IF(E7="Partial",1,IF(E7="No",0,IF(E7="",0))))))</f>
        <v>0</v>
      </c>
      <c r="G7" s="6"/>
      <c r="H7" s="762" t="s">
        <v>495</v>
      </c>
      <c r="N7" s="257"/>
      <c r="O7" s="257"/>
    </row>
    <row r="8" spans="1:15" ht="30">
      <c r="A8" s="779"/>
      <c r="B8" s="261"/>
      <c r="C8" s="215" t="s">
        <v>496</v>
      </c>
      <c r="D8" s="776"/>
      <c r="E8" s="3"/>
      <c r="F8" s="776"/>
      <c r="G8" s="6"/>
      <c r="H8" s="763"/>
      <c r="J8" s="200">
        <f t="shared" ref="J8:J35" si="2">IF(E8="",100,IF(E8="Yes",1,IF(E8="No",0,IF(E8="Partial",0.5,IF(E8="N/A",1.001)))))</f>
        <v>100</v>
      </c>
      <c r="N8" s="257"/>
      <c r="O8" s="257"/>
    </row>
    <row r="9" spans="1:15" ht="60">
      <c r="A9" s="779"/>
      <c r="B9" s="261"/>
      <c r="C9" s="215" t="s">
        <v>497</v>
      </c>
      <c r="D9" s="776"/>
      <c r="E9" s="3"/>
      <c r="F9" s="776"/>
      <c r="G9" s="6"/>
      <c r="H9" s="763"/>
      <c r="J9" s="200">
        <f t="shared" si="2"/>
        <v>100</v>
      </c>
      <c r="N9" s="257"/>
      <c r="O9" s="257"/>
    </row>
    <row r="10" spans="1:15" ht="30">
      <c r="A10" s="779"/>
      <c r="B10" s="261"/>
      <c r="C10" s="215" t="s">
        <v>498</v>
      </c>
      <c r="D10" s="776"/>
      <c r="E10" s="3"/>
      <c r="F10" s="776"/>
      <c r="G10" s="6"/>
      <c r="H10" s="763"/>
      <c r="J10" s="200">
        <f t="shared" si="2"/>
        <v>100</v>
      </c>
      <c r="N10" s="257"/>
      <c r="O10" s="257"/>
    </row>
    <row r="11" spans="1:15" ht="30">
      <c r="A11" s="779"/>
      <c r="B11" s="261"/>
      <c r="C11" s="215" t="s">
        <v>499</v>
      </c>
      <c r="D11" s="776"/>
      <c r="E11" s="3"/>
      <c r="F11" s="776"/>
      <c r="G11" s="6"/>
      <c r="H11" s="763"/>
      <c r="J11" s="200">
        <f t="shared" si="2"/>
        <v>100</v>
      </c>
      <c r="N11" s="257"/>
      <c r="O11" s="257"/>
    </row>
    <row r="12" spans="1:15">
      <c r="A12" s="779"/>
      <c r="B12" s="261"/>
      <c r="C12" s="215" t="s">
        <v>500</v>
      </c>
      <c r="D12" s="776"/>
      <c r="E12" s="3"/>
      <c r="F12" s="776"/>
      <c r="G12" s="6"/>
      <c r="H12" s="763"/>
      <c r="J12" s="200">
        <f t="shared" si="2"/>
        <v>100</v>
      </c>
      <c r="N12" s="257"/>
      <c r="O12" s="257"/>
    </row>
    <row r="13" spans="1:15" ht="30">
      <c r="A13" s="779"/>
      <c r="B13" s="261"/>
      <c r="C13" s="215" t="s">
        <v>501</v>
      </c>
      <c r="D13" s="776"/>
      <c r="E13" s="3"/>
      <c r="F13" s="776"/>
      <c r="G13" s="6"/>
      <c r="H13" s="763"/>
      <c r="J13" s="200">
        <f t="shared" si="2"/>
        <v>100</v>
      </c>
      <c r="N13" s="257"/>
      <c r="O13" s="257"/>
    </row>
    <row r="14" spans="1:15" ht="30">
      <c r="A14" s="779"/>
      <c r="B14" s="261"/>
      <c r="C14" s="215" t="s">
        <v>502</v>
      </c>
      <c r="D14" s="776"/>
      <c r="E14" s="3"/>
      <c r="F14" s="776"/>
      <c r="G14" s="6"/>
      <c r="H14" s="763"/>
      <c r="J14" s="200">
        <f t="shared" si="2"/>
        <v>100</v>
      </c>
      <c r="N14" s="257"/>
      <c r="O14" s="257"/>
    </row>
    <row r="15" spans="1:15">
      <c r="A15" s="441"/>
      <c r="B15" s="262"/>
      <c r="C15" s="216" t="s">
        <v>1590</v>
      </c>
      <c r="D15" s="777"/>
      <c r="E15" s="259" t="str">
        <f>IF('General TB Module'!$Q$140="Answer all sub questions","",IF('General TB Module'!$Q$140="","",'General TB Module'!$Q$140))</f>
        <v/>
      </c>
      <c r="F15" s="777"/>
      <c r="G15" s="249"/>
      <c r="H15" s="764"/>
      <c r="J15" s="200">
        <f>IF(E15="",100,IF(E15="Yes",1,IF(E15="No",0,IF(E15="Partial",0.5,IF(E15="N/A",1.001)))))</f>
        <v>100</v>
      </c>
      <c r="K15" s="257">
        <f>SUM(J8:J15)</f>
        <v>800</v>
      </c>
      <c r="N15" s="257"/>
      <c r="O15" s="257"/>
    </row>
    <row r="16" spans="1:15" ht="42" customHeight="1">
      <c r="A16" s="448" t="s">
        <v>503</v>
      </c>
      <c r="B16" s="660" t="s">
        <v>504</v>
      </c>
      <c r="C16" s="680"/>
      <c r="D16" s="775">
        <f t="shared" ref="D16" si="3">IF(E16="All N/A",0,IF(E16="Answer all sub questions",2,IF(E16="Yes",2,IF(E16="Partial",2,IF(E16="No",2,IF(E16="",2))))))</f>
        <v>2</v>
      </c>
      <c r="E16" s="208" t="str">
        <f>IF(K19&gt;4,"Answer all sub questions",IF(K19=(3*1.001),"All N/A",IF(K19&gt;=3,"Yes",IF(K19=2.002,"No",IF(K19=1.001,"No",IF(K19=0,"No",IF(K19&gt;=0.5,"Partial",IF(K19&lt;=2.5,"Partial"))))))))</f>
        <v>Answer all sub questions</v>
      </c>
      <c r="F16" s="775">
        <f>IF(E16="All N/A",D16,IF(E16="Answer all sub questions",0,IF(E16="Yes",D16,IF(E16="Partial",1,IF(E16="No",0,IF(E16="",0))))))</f>
        <v>0</v>
      </c>
      <c r="G16" s="6"/>
      <c r="H16" s="784" t="s">
        <v>505</v>
      </c>
      <c r="N16" s="257"/>
      <c r="O16" s="257"/>
    </row>
    <row r="17" spans="1:15" ht="30">
      <c r="A17" s="779"/>
      <c r="B17" s="261"/>
      <c r="C17" s="215" t="s">
        <v>506</v>
      </c>
      <c r="D17" s="776"/>
      <c r="E17" s="3"/>
      <c r="F17" s="776"/>
      <c r="G17" s="6"/>
      <c r="H17" s="784"/>
      <c r="J17" s="200">
        <f t="shared" si="2"/>
        <v>100</v>
      </c>
      <c r="N17" s="257"/>
      <c r="O17" s="257"/>
    </row>
    <row r="18" spans="1:15" ht="60">
      <c r="A18" s="779"/>
      <c r="B18" s="261"/>
      <c r="C18" s="215" t="s">
        <v>507</v>
      </c>
      <c r="D18" s="776"/>
      <c r="E18" s="3"/>
      <c r="F18" s="776"/>
      <c r="G18" s="6"/>
      <c r="H18" s="784"/>
      <c r="J18" s="200">
        <f t="shared" si="2"/>
        <v>100</v>
      </c>
      <c r="N18" s="257"/>
      <c r="O18" s="257"/>
    </row>
    <row r="19" spans="1:15" ht="30">
      <c r="A19" s="441"/>
      <c r="B19" s="261"/>
      <c r="C19" s="215" t="s">
        <v>508</v>
      </c>
      <c r="D19" s="777"/>
      <c r="E19" s="3"/>
      <c r="F19" s="777"/>
      <c r="G19" s="6"/>
      <c r="H19" s="784"/>
      <c r="J19" s="200">
        <f t="shared" si="2"/>
        <v>100</v>
      </c>
      <c r="K19" s="257">
        <f>SUM(J17:J19)</f>
        <v>300</v>
      </c>
      <c r="N19" s="257"/>
      <c r="O19" s="257"/>
    </row>
    <row r="20" spans="1:15" ht="41.25" customHeight="1">
      <c r="A20" s="448" t="s">
        <v>509</v>
      </c>
      <c r="B20" s="660" t="s">
        <v>510</v>
      </c>
      <c r="C20" s="680"/>
      <c r="D20" s="775">
        <f t="shared" ref="D20" si="4">IF(E20="All N/A",0,IF(E20="Answer all sub questions",2,IF(E20="Yes",2,IF(E20="Partial",2,IF(E20="No",2,IF(E20="",2))))))</f>
        <v>2</v>
      </c>
      <c r="E20" s="208" t="str">
        <f>IF(K28&gt;9,"Answer all sub questions",IF(K28=(8*1.001),"All N/A",IF(K28&gt;=8,"Yes",IF(K28=0,"No",IF(K28&gt;=0.5,"Partial",IF(K28&lt;=7.5,"Partial"))))))</f>
        <v>Answer all sub questions</v>
      </c>
      <c r="F20" s="775">
        <f>IF(E20="All N/A",D20,IF(E20="Answer all sub questions",0,IF(E20="Yes",D20,IF(E20="Partial",1,IF(E20="No",0,IF(E20="",0))))))</f>
        <v>0</v>
      </c>
      <c r="G20" s="6"/>
      <c r="H20" s="784" t="s">
        <v>511</v>
      </c>
      <c r="N20" s="257"/>
      <c r="O20" s="257"/>
    </row>
    <row r="21" spans="1:15">
      <c r="A21" s="779"/>
      <c r="B21" s="261"/>
      <c r="C21" s="211" t="s">
        <v>512</v>
      </c>
      <c r="D21" s="776"/>
      <c r="E21" s="3"/>
      <c r="F21" s="776"/>
      <c r="G21" s="6"/>
      <c r="H21" s="784"/>
      <c r="J21" s="200">
        <f t="shared" si="2"/>
        <v>100</v>
      </c>
      <c r="N21" s="257"/>
      <c r="O21" s="257"/>
    </row>
    <row r="22" spans="1:15">
      <c r="A22" s="779"/>
      <c r="B22" s="261"/>
      <c r="C22" s="211" t="s">
        <v>513</v>
      </c>
      <c r="D22" s="776"/>
      <c r="E22" s="3"/>
      <c r="F22" s="776"/>
      <c r="G22" s="6"/>
      <c r="H22" s="784"/>
      <c r="J22" s="200">
        <f t="shared" si="2"/>
        <v>100</v>
      </c>
      <c r="N22" s="257"/>
      <c r="O22" s="257"/>
    </row>
    <row r="23" spans="1:15">
      <c r="A23" s="779"/>
      <c r="B23" s="261"/>
      <c r="C23" s="211" t="s">
        <v>514</v>
      </c>
      <c r="D23" s="776"/>
      <c r="E23" s="3"/>
      <c r="F23" s="776"/>
      <c r="G23" s="6"/>
      <c r="H23" s="784"/>
      <c r="J23" s="200">
        <f t="shared" si="2"/>
        <v>100</v>
      </c>
      <c r="N23" s="257"/>
      <c r="O23" s="257"/>
    </row>
    <row r="24" spans="1:15">
      <c r="A24" s="779"/>
      <c r="B24" s="261"/>
      <c r="C24" s="211" t="s">
        <v>515</v>
      </c>
      <c r="D24" s="776"/>
      <c r="E24" s="3"/>
      <c r="F24" s="776"/>
      <c r="G24" s="6"/>
      <c r="H24" s="784"/>
      <c r="J24" s="200">
        <f t="shared" si="2"/>
        <v>100</v>
      </c>
      <c r="N24" s="257"/>
      <c r="O24" s="257"/>
    </row>
    <row r="25" spans="1:15">
      <c r="A25" s="779"/>
      <c r="B25" s="261"/>
      <c r="C25" s="211" t="s">
        <v>516</v>
      </c>
      <c r="D25" s="776"/>
      <c r="E25" s="3"/>
      <c r="F25" s="776"/>
      <c r="G25" s="6"/>
      <c r="H25" s="784"/>
      <c r="J25" s="200">
        <f t="shared" si="2"/>
        <v>100</v>
      </c>
      <c r="N25" s="257"/>
      <c r="O25" s="257"/>
    </row>
    <row r="26" spans="1:15" ht="15" customHeight="1">
      <c r="A26" s="779"/>
      <c r="B26" s="261"/>
      <c r="C26" s="211" t="s">
        <v>517</v>
      </c>
      <c r="D26" s="776"/>
      <c r="E26" s="3"/>
      <c r="F26" s="776"/>
      <c r="G26" s="6"/>
      <c r="H26" s="784"/>
      <c r="J26" s="200">
        <f t="shared" si="2"/>
        <v>100</v>
      </c>
      <c r="N26" s="257"/>
      <c r="O26" s="257"/>
    </row>
    <row r="27" spans="1:15">
      <c r="A27" s="779"/>
      <c r="B27" s="261"/>
      <c r="C27" s="211" t="s">
        <v>518</v>
      </c>
      <c r="D27" s="776"/>
      <c r="E27" s="3"/>
      <c r="F27" s="776"/>
      <c r="G27" s="6"/>
      <c r="H27" s="784"/>
      <c r="J27" s="200">
        <f t="shared" si="2"/>
        <v>100</v>
      </c>
      <c r="N27" s="257"/>
      <c r="O27" s="257"/>
    </row>
    <row r="28" spans="1:15">
      <c r="A28" s="441"/>
      <c r="B28" s="261"/>
      <c r="C28" s="211" t="s">
        <v>519</v>
      </c>
      <c r="D28" s="777"/>
      <c r="E28" s="3"/>
      <c r="F28" s="777"/>
      <c r="G28" s="6"/>
      <c r="H28" s="784"/>
      <c r="J28" s="200">
        <f t="shared" si="2"/>
        <v>100</v>
      </c>
      <c r="K28" s="257">
        <f>SUM(J21:J28)</f>
        <v>800</v>
      </c>
      <c r="N28" s="257"/>
      <c r="O28" s="257"/>
    </row>
    <row r="29" spans="1:15" ht="42" customHeight="1">
      <c r="A29" s="448" t="s">
        <v>520</v>
      </c>
      <c r="B29" s="660" t="s">
        <v>521</v>
      </c>
      <c r="C29" s="680"/>
      <c r="D29" s="775">
        <f t="shared" ref="D29" si="5">IF(E29="All N/A",0,IF(E29="Answer all sub questions",2,IF(E29="Yes",2,IF(E29="Partial",2,IF(E29="No",2,IF(E29="",2))))))</f>
        <v>2</v>
      </c>
      <c r="E29" s="208" t="str">
        <f>IF(K35&gt;7,"Answer all sub questions",IF(K35=(6*1.001),"All N/A",IF(K35&gt;=6,"Yes",IF(K35=0,"No",IF(K35&gt;=0.5,"Partial",IF(K35&lt;=5.5,"Partial"))))))</f>
        <v>Answer all sub questions</v>
      </c>
      <c r="F29" s="775">
        <f>IF(E29="All N/A",D29,IF(E29="Answer all sub questions",0,IF(E29="Yes",D29,IF(E29="Partial",1,IF(E29="No",0,IF(E29="",0))))))</f>
        <v>0</v>
      </c>
      <c r="G29" s="6"/>
      <c r="H29" s="784" t="s">
        <v>522</v>
      </c>
      <c r="N29" s="257"/>
      <c r="O29" s="257"/>
    </row>
    <row r="30" spans="1:15" ht="30">
      <c r="A30" s="779"/>
      <c r="B30" s="261"/>
      <c r="C30" s="211" t="s">
        <v>523</v>
      </c>
      <c r="D30" s="776"/>
      <c r="E30" s="3"/>
      <c r="F30" s="776"/>
      <c r="G30" s="6"/>
      <c r="H30" s="784"/>
      <c r="J30" s="200">
        <f t="shared" si="2"/>
        <v>100</v>
      </c>
      <c r="N30" s="257"/>
      <c r="O30" s="257"/>
    </row>
    <row r="31" spans="1:15">
      <c r="A31" s="779"/>
      <c r="B31" s="261"/>
      <c r="C31" s="211" t="s">
        <v>524</v>
      </c>
      <c r="D31" s="776"/>
      <c r="E31" s="3"/>
      <c r="F31" s="776"/>
      <c r="G31" s="6"/>
      <c r="H31" s="784"/>
      <c r="J31" s="200">
        <f t="shared" si="2"/>
        <v>100</v>
      </c>
      <c r="N31" s="257"/>
      <c r="O31" s="257"/>
    </row>
    <row r="32" spans="1:15">
      <c r="A32" s="779"/>
      <c r="B32" s="261"/>
      <c r="C32" s="211" t="s">
        <v>525</v>
      </c>
      <c r="D32" s="776"/>
      <c r="E32" s="3"/>
      <c r="F32" s="776"/>
      <c r="G32" s="6"/>
      <c r="H32" s="784"/>
      <c r="J32" s="200">
        <f t="shared" si="2"/>
        <v>100</v>
      </c>
      <c r="N32" s="257"/>
      <c r="O32" s="257"/>
    </row>
    <row r="33" spans="1:15">
      <c r="A33" s="779"/>
      <c r="B33" s="261"/>
      <c r="C33" s="211" t="s">
        <v>526</v>
      </c>
      <c r="D33" s="776"/>
      <c r="E33" s="3"/>
      <c r="F33" s="776"/>
      <c r="G33" s="6"/>
      <c r="H33" s="784"/>
      <c r="J33" s="200">
        <f t="shared" si="2"/>
        <v>100</v>
      </c>
      <c r="N33" s="257"/>
      <c r="O33" s="257"/>
    </row>
    <row r="34" spans="1:15">
      <c r="A34" s="779"/>
      <c r="B34" s="261"/>
      <c r="C34" s="211" t="s">
        <v>527</v>
      </c>
      <c r="D34" s="776"/>
      <c r="E34" s="3"/>
      <c r="F34" s="776"/>
      <c r="G34" s="6"/>
      <c r="H34" s="784"/>
      <c r="J34" s="200">
        <f t="shared" si="2"/>
        <v>100</v>
      </c>
      <c r="N34" s="257"/>
      <c r="O34" s="257"/>
    </row>
    <row r="35" spans="1:15">
      <c r="A35" s="441"/>
      <c r="B35" s="257"/>
      <c r="C35" s="251" t="s">
        <v>528</v>
      </c>
      <c r="D35" s="777"/>
      <c r="E35" s="3"/>
      <c r="F35" s="777"/>
      <c r="G35" s="6"/>
      <c r="H35" s="784"/>
      <c r="J35" s="200">
        <f t="shared" si="2"/>
        <v>100</v>
      </c>
      <c r="K35" s="257">
        <f>SUM(J30:J35)</f>
        <v>600</v>
      </c>
      <c r="N35" s="257"/>
      <c r="O35" s="257"/>
    </row>
    <row r="36" spans="1:15" ht="42.75" customHeight="1">
      <c r="A36" s="260" t="s">
        <v>529</v>
      </c>
      <c r="B36" s="660" t="s">
        <v>530</v>
      </c>
      <c r="C36" s="680"/>
      <c r="D36" s="205">
        <f>IF(E36="N/A",0,IF(E36="Answer all sub questions",2,IF(E36="Yes",2,IF(E36="Partial",2,IF(E36="No",2,IF(E36="",2))))))</f>
        <v>2</v>
      </c>
      <c r="E36" s="3"/>
      <c r="F36" s="205">
        <f>IF(E36="N/A",D36,IF(E36="Answer all sub questions",0,IF(E36="Yes",D36,IF(E36="Partial",1,IF(E36="No",0,IF(E36="",0))))))</f>
        <v>0</v>
      </c>
      <c r="G36" s="6"/>
      <c r="H36" s="206" t="s">
        <v>531</v>
      </c>
      <c r="N36" s="257"/>
      <c r="O36" s="257"/>
    </row>
    <row r="37" spans="1:15" ht="54.75" customHeight="1">
      <c r="A37" s="260" t="s">
        <v>532</v>
      </c>
      <c r="B37" s="660" t="s">
        <v>533</v>
      </c>
      <c r="C37" s="680"/>
      <c r="D37" s="205">
        <f>IF(E37="N/A",0,IF(E37="Answer all sub questions",2,IF(E37="Yes",2,IF(E37="Partial",2,IF(E37="No",2,IF(E37="",2))))))</f>
        <v>2</v>
      </c>
      <c r="E37" s="3"/>
      <c r="F37" s="205">
        <f>IF(E37="N/A",D37,IF(E37="Answer all sub questions",0,IF(E37="Yes",D37,IF(E37="Partial",1,IF(E37="No",0,IF(E37="",0))))))</f>
        <v>0</v>
      </c>
      <c r="G37" s="6"/>
      <c r="H37" s="206" t="s">
        <v>534</v>
      </c>
      <c r="N37" s="257"/>
      <c r="O37" s="257"/>
    </row>
    <row r="38" spans="1:15" ht="41.25" customHeight="1">
      <c r="A38" s="448" t="s">
        <v>110</v>
      </c>
      <c r="B38" s="791" t="s">
        <v>535</v>
      </c>
      <c r="C38" s="792"/>
      <c r="D38" s="775">
        <f t="shared" ref="D38" si="6">IF(E38="All N/A",0,IF(E38="Answer all sub questions",2,IF(E38="Yes",2,IF(E38="Partial",2,IF(E38="No",2,IF(E38="",2))))))</f>
        <v>2</v>
      </c>
      <c r="E38" s="208" t="str">
        <f>IF(K42&gt;5,"Answer all sub questions",IF(K42=(4*1.001),"All N/A",IF(K42&gt;=4,"Yes",IF(K42=0,"No",IF(K42&gt;=0.5,"Partial",IF(K42&lt;=3.5,"Partial"))))))</f>
        <v>Answer all sub questions</v>
      </c>
      <c r="F38" s="775">
        <f>IF(E38="All N/A",D38,IF(E38="Answer all sub questions",0,IF(E38="Yes",D38,IF(E38="Partial",1,IF(E38="No",0,IF(E38="",0))))))</f>
        <v>0</v>
      </c>
      <c r="G38" s="6"/>
      <c r="H38" s="762" t="s">
        <v>536</v>
      </c>
      <c r="N38" s="257"/>
      <c r="O38" s="257"/>
    </row>
    <row r="39" spans="1:15" ht="45">
      <c r="A39" s="779"/>
      <c r="B39" s="261"/>
      <c r="C39" s="211" t="s">
        <v>537</v>
      </c>
      <c r="D39" s="776"/>
      <c r="E39" s="3"/>
      <c r="F39" s="776"/>
      <c r="G39" s="6"/>
      <c r="H39" s="763"/>
      <c r="J39" s="200">
        <f t="shared" ref="J39:J42" si="7">IF(E39="",100,IF(E39="Yes",1,IF(E39="No",0,IF(E39="Partial",0.5,IF(E39="N/A",1.001)))))</f>
        <v>100</v>
      </c>
      <c r="N39" s="257"/>
      <c r="O39" s="257"/>
    </row>
    <row r="40" spans="1:15" ht="27" customHeight="1">
      <c r="A40" s="779"/>
      <c r="B40" s="261"/>
      <c r="C40" s="215" t="s">
        <v>538</v>
      </c>
      <c r="D40" s="776"/>
      <c r="E40" s="3"/>
      <c r="F40" s="776"/>
      <c r="G40" s="6"/>
      <c r="H40" s="763"/>
      <c r="J40" s="200">
        <f t="shared" si="7"/>
        <v>100</v>
      </c>
      <c r="N40" s="257"/>
      <c r="O40" s="257"/>
    </row>
    <row r="41" spans="1:15" ht="30">
      <c r="A41" s="779"/>
      <c r="B41" s="263"/>
      <c r="C41" s="137" t="s">
        <v>539</v>
      </c>
      <c r="D41" s="776"/>
      <c r="E41" s="3"/>
      <c r="F41" s="776"/>
      <c r="G41" s="6"/>
      <c r="H41" s="763"/>
      <c r="J41" s="200">
        <f t="shared" si="7"/>
        <v>100</v>
      </c>
      <c r="N41" s="257"/>
      <c r="O41" s="257"/>
    </row>
    <row r="42" spans="1:15" ht="45">
      <c r="A42" s="779"/>
      <c r="B42" s="257"/>
      <c r="C42" s="67" t="s">
        <v>540</v>
      </c>
      <c r="D42" s="776"/>
      <c r="E42" s="3"/>
      <c r="F42" s="776"/>
      <c r="G42" s="6"/>
      <c r="H42" s="763"/>
      <c r="J42" s="200">
        <f t="shared" si="7"/>
        <v>100</v>
      </c>
      <c r="K42" s="257">
        <f>SUM(J39:J42)</f>
        <v>400</v>
      </c>
      <c r="N42" s="257"/>
      <c r="O42" s="257"/>
    </row>
    <row r="43" spans="1:15" ht="52.5" customHeight="1">
      <c r="A43" s="264" t="s">
        <v>541</v>
      </c>
      <c r="B43" s="660" t="s">
        <v>542</v>
      </c>
      <c r="C43" s="680"/>
      <c r="D43" s="205">
        <f>IF(E43="N/A",0,IF(E43="Answer all sub questions",2,IF(E43="Yes",2,IF(E43="Partial",2,IF(E43="No",2,IF(E43="",2))))))</f>
        <v>2</v>
      </c>
      <c r="E43" s="3"/>
      <c r="F43" s="205">
        <f>IF(E43="N/A",D43,IF(E43="Answer all sub questions",0,IF(E43="Yes",D43,IF(E43="Partial",1,IF(E43="No",0,IF(E43="",0))))))</f>
        <v>0</v>
      </c>
      <c r="G43" s="6"/>
      <c r="H43" s="206" t="s">
        <v>543</v>
      </c>
      <c r="N43" s="257"/>
      <c r="O43" s="257"/>
    </row>
    <row r="44" spans="1:15" ht="40.5" customHeight="1">
      <c r="A44" s="448" t="s">
        <v>57</v>
      </c>
      <c r="B44" s="781" t="s">
        <v>912</v>
      </c>
      <c r="C44" s="732"/>
      <c r="D44" s="775">
        <f>IF(E45="All N/A",0,IF(E45="Answer all sub questions",2,IF(E45="Yes",2,IF(E45="Partial",2,IF(E45="No",2,IF(E45="",2))))))</f>
        <v>2</v>
      </c>
      <c r="E44" s="208" t="str">
        <f>IF(K46&gt;3,"Answer all sub questions",IF(K46=(2*1.001),"All N/A",IF(K46&gt;=2,"Yes",IF(K46=1.001,"No",IF(K46=0,"No",IF(K46&gt;=0.5,"Partial",IF(K46&lt;=1.5,"Partial")))))))</f>
        <v>Answer all sub questions</v>
      </c>
      <c r="F44" s="775">
        <f>IF(E44="All N/A",D44,IF(E44="Answer all sub questions",0,IF(E44="Yes",D44,IF(E44="Partial",1,IF(E44="No",0,IF(E44="",0))))))</f>
        <v>0</v>
      </c>
      <c r="G44" s="6"/>
      <c r="H44" s="762" t="s">
        <v>544</v>
      </c>
      <c r="N44" s="257"/>
      <c r="O44" s="257"/>
    </row>
    <row r="45" spans="1:15" ht="54" customHeight="1">
      <c r="A45" s="779"/>
      <c r="B45" s="265"/>
      <c r="C45" s="266" t="s">
        <v>913</v>
      </c>
      <c r="D45" s="776"/>
      <c r="E45" s="3"/>
      <c r="F45" s="776"/>
      <c r="G45" s="6"/>
      <c r="H45" s="763"/>
      <c r="J45" s="94">
        <f>IF(E45="",100,IF(E45="Yes",1,IF(E45="No",0,IF(E45="Partial",0.5,IF(E45="N/A",1.001)))))</f>
        <v>100</v>
      </c>
      <c r="N45" s="257"/>
      <c r="O45" s="257"/>
    </row>
    <row r="46" spans="1:15" ht="13.5" customHeight="1">
      <c r="A46" s="441"/>
      <c r="B46" s="84"/>
      <c r="C46" s="258" t="s">
        <v>1592</v>
      </c>
      <c r="D46" s="777"/>
      <c r="E46" s="259" t="str">
        <f>IF('General TB Module'!$Q$142="Answer all sub questions","",IF('General TB Module'!$Q$142="","",'General TB Module'!$Q$142))</f>
        <v/>
      </c>
      <c r="F46" s="777"/>
      <c r="G46" s="249"/>
      <c r="H46" s="764"/>
      <c r="J46" s="94">
        <f>IF(E46="",100,IF(E46="Yes",1,IF(E46="No",0,IF(E46="Partial",0.5,IF(E46="N/A",1.001)))))</f>
        <v>100</v>
      </c>
      <c r="K46" s="257">
        <f>SUM(J45:J46)</f>
        <v>200</v>
      </c>
      <c r="N46" s="257"/>
      <c r="O46" s="257"/>
    </row>
    <row r="47" spans="1:15" ht="60.75" customHeight="1">
      <c r="A47" s="260" t="s">
        <v>545</v>
      </c>
      <c r="B47" s="788" t="s">
        <v>546</v>
      </c>
      <c r="C47" s="683"/>
      <c r="D47" s="205">
        <f>IF(E47="N/A",0,IF(E47="Answer all sub questions",2,IF(E47="Yes",2,IF(E47="Partial",2,IF(E47="No",2,IF(E47="",2))))))</f>
        <v>2</v>
      </c>
      <c r="E47" s="3"/>
      <c r="F47" s="205">
        <f>IF(E47="N/A",D47,IF(E47="Answer all sub questions",0,IF(E47="Yes",D47,IF(E47="Partial",1,IF(E47="No",0,IF(E47="",0))))))</f>
        <v>0</v>
      </c>
      <c r="G47" s="6"/>
      <c r="H47" s="206" t="s">
        <v>547</v>
      </c>
      <c r="N47" s="257"/>
      <c r="O47" s="257"/>
    </row>
    <row r="48" spans="1:15" ht="66.75" customHeight="1">
      <c r="A48" s="260" t="s">
        <v>548</v>
      </c>
      <c r="B48" s="660" t="s">
        <v>549</v>
      </c>
      <c r="C48" s="680"/>
      <c r="D48" s="205">
        <f>IF(E48="N/A",0,IF(E48="Answer all sub questions",2,IF(E48="Yes",2,IF(E48="Partial",2,IF(E48="No",2,IF(E48="",2))))))</f>
        <v>2</v>
      </c>
      <c r="E48" s="3"/>
      <c r="F48" s="205">
        <f>IF(E48="N/A",D48,IF(E48="Answer all sub questions",0,IF(E48="Yes",D48,IF(E48="Partial",1,IF(E48="No",0,IF(E48="",0))))))</f>
        <v>0</v>
      </c>
      <c r="G48" s="6"/>
      <c r="H48" s="206" t="s">
        <v>550</v>
      </c>
      <c r="N48" s="257"/>
      <c r="O48" s="257"/>
    </row>
    <row r="49" spans="1:15" ht="104.25" customHeight="1">
      <c r="A49" s="260" t="s">
        <v>551</v>
      </c>
      <c r="B49" s="789" t="s">
        <v>552</v>
      </c>
      <c r="C49" s="790"/>
      <c r="D49" s="205">
        <f>IF(E49="N/A",0,IF(E49="Answer all sub questions",2,IF(E49="Yes",2,IF(E49="Partial",2,IF(E49="No",2,IF(E49="",2))))))</f>
        <v>2</v>
      </c>
      <c r="E49" s="3"/>
      <c r="F49" s="205">
        <f>IF(E49="N/A",D49,IF(E49="Answer all sub questions",0,IF(E49="Yes",D49,IF(E49="Partial",1,IF(E49="No",0,IF(E49="",0))))))</f>
        <v>0</v>
      </c>
      <c r="G49" s="6"/>
      <c r="H49" s="206" t="s">
        <v>553</v>
      </c>
      <c r="N49" s="257"/>
      <c r="O49" s="257"/>
    </row>
    <row r="50" spans="1:15" ht="55.5" customHeight="1">
      <c r="A50" s="260" t="s">
        <v>554</v>
      </c>
      <c r="B50" s="660" t="s">
        <v>555</v>
      </c>
      <c r="C50" s="680"/>
      <c r="D50" s="205">
        <f>IF(E50="N/A",0,IF(E50="Answer all sub questions",2,IF(E50="Yes",2,IF(E50="Partial",2,IF(E50="No",2,IF(E50="",2))))))</f>
        <v>2</v>
      </c>
      <c r="E50" s="3"/>
      <c r="F50" s="205">
        <f>IF(E50="N/A",D50,IF(E50="Answer all sub questions",0,IF(E50="Yes",D50,IF(E50="Partial",1,IF(E50="No",0,IF(E50="",0))))))</f>
        <v>0</v>
      </c>
      <c r="G50" s="6"/>
      <c r="H50" s="206" t="s">
        <v>556</v>
      </c>
      <c r="N50" s="257"/>
      <c r="O50" s="257"/>
    </row>
    <row r="51" spans="1:15" ht="105" customHeight="1">
      <c r="A51" s="260" t="s">
        <v>557</v>
      </c>
      <c r="B51" s="660" t="s">
        <v>558</v>
      </c>
      <c r="C51" s="680"/>
      <c r="D51" s="205">
        <f>IF(E51="N/A",0,IF(E51="Answer all sub questions",2,IF(E51="Yes",2,IF(E51="Partial",2,IF(E51="No",2,IF(E51="",2))))))</f>
        <v>2</v>
      </c>
      <c r="E51" s="3"/>
      <c r="F51" s="205">
        <f>IF(E51="N/A",D51,IF(E51="Answer all sub questions",0,IF(E51="Yes",D51,IF(E51="Partial",1,IF(E51="No",0,IF(E51="",0))))))</f>
        <v>0</v>
      </c>
      <c r="G51" s="6"/>
      <c r="H51" s="206" t="s">
        <v>559</v>
      </c>
      <c r="N51" s="257"/>
      <c r="O51" s="257"/>
    </row>
    <row r="52" spans="1:15" ht="14">
      <c r="A52" s="260"/>
      <c r="B52" s="412" t="s">
        <v>84</v>
      </c>
      <c r="C52" s="399"/>
      <c r="D52" s="208">
        <f>SUM(D3:D51)</f>
        <v>35</v>
      </c>
      <c r="E52" s="208"/>
      <c r="F52" s="208">
        <f>SUM(F3:F51)</f>
        <v>0</v>
      </c>
      <c r="G52" s="249"/>
      <c r="H52" s="98"/>
      <c r="N52" s="257"/>
      <c r="O52" s="257"/>
    </row>
    <row r="53" spans="1:15" ht="14">
      <c r="B53" s="251"/>
      <c r="C53" s="251"/>
      <c r="E53" s="267"/>
      <c r="G53" s="251"/>
      <c r="N53" s="257"/>
      <c r="O53" s="257"/>
    </row>
    <row r="54" spans="1:15" ht="14" hidden="1">
      <c r="A54" s="257"/>
      <c r="B54" s="251"/>
      <c r="C54" s="251"/>
      <c r="E54" s="267"/>
      <c r="G54" s="251"/>
      <c r="N54" s="257"/>
      <c r="O54" s="257"/>
    </row>
    <row r="55" spans="1:15" hidden="1">
      <c r="A55" s="257" t="s">
        <v>5</v>
      </c>
      <c r="B55" s="251"/>
      <c r="C55" s="251"/>
      <c r="E55" s="267"/>
      <c r="G55" s="251"/>
      <c r="N55" s="257"/>
      <c r="O55" s="257"/>
    </row>
    <row r="56" spans="1:15" hidden="1">
      <c r="A56" s="257" t="s">
        <v>85</v>
      </c>
      <c r="B56" s="251"/>
      <c r="C56" s="251"/>
      <c r="E56" s="267"/>
      <c r="G56" s="251"/>
      <c r="N56" s="257"/>
      <c r="O56" s="257"/>
    </row>
    <row r="57" spans="1:15" hidden="1">
      <c r="A57" s="257" t="s">
        <v>7</v>
      </c>
      <c r="B57" s="251"/>
      <c r="C57" s="251"/>
      <c r="E57" s="267"/>
      <c r="G57" s="251"/>
      <c r="N57" s="257"/>
      <c r="O57" s="257"/>
    </row>
    <row r="58" spans="1:15" hidden="1">
      <c r="A58" s="257" t="s">
        <v>29</v>
      </c>
      <c r="B58" s="251"/>
      <c r="C58" s="251"/>
      <c r="E58" s="267"/>
      <c r="G58" s="251"/>
      <c r="N58" s="257"/>
      <c r="O58" s="257"/>
    </row>
    <row r="59" spans="1:15" ht="14">
      <c r="B59" s="251"/>
      <c r="C59" s="251"/>
      <c r="E59" s="267"/>
      <c r="G59" s="251"/>
      <c r="N59" s="257"/>
      <c r="O59" s="257"/>
    </row>
    <row r="60" spans="1:15" ht="14">
      <c r="B60" s="251"/>
      <c r="C60" s="251"/>
      <c r="E60" s="267"/>
      <c r="G60" s="251"/>
      <c r="N60" s="257"/>
      <c r="O60" s="257"/>
    </row>
    <row r="61" spans="1:15" ht="14">
      <c r="B61" s="251"/>
      <c r="C61" s="251"/>
      <c r="E61" s="267"/>
      <c r="G61" s="251"/>
      <c r="N61" s="257"/>
      <c r="O61" s="257"/>
    </row>
    <row r="62" spans="1:15" ht="14">
      <c r="B62" s="251"/>
      <c r="C62" s="251"/>
      <c r="E62" s="267"/>
      <c r="G62" s="251"/>
      <c r="N62" s="257"/>
      <c r="O62" s="257"/>
    </row>
    <row r="63" spans="1:15" ht="14">
      <c r="B63" s="251"/>
      <c r="C63" s="251"/>
      <c r="E63" s="267"/>
      <c r="G63" s="251"/>
      <c r="N63" s="257"/>
      <c r="O63" s="257"/>
    </row>
    <row r="64" spans="1:15" ht="14">
      <c r="B64" s="251"/>
      <c r="C64" s="251"/>
      <c r="E64" s="267"/>
      <c r="G64" s="251"/>
      <c r="N64" s="257"/>
      <c r="O64" s="257"/>
    </row>
    <row r="65" spans="2:15" ht="14">
      <c r="B65" s="251"/>
      <c r="C65" s="251"/>
      <c r="E65" s="267"/>
      <c r="G65" s="251"/>
      <c r="N65" s="257"/>
      <c r="O65" s="257"/>
    </row>
    <row r="66" spans="2:15" ht="14">
      <c r="B66" s="251"/>
      <c r="C66" s="251"/>
      <c r="E66" s="267"/>
      <c r="G66" s="251"/>
      <c r="N66" s="257"/>
      <c r="O66" s="257"/>
    </row>
    <row r="67" spans="2:15" ht="14">
      <c r="B67" s="251"/>
      <c r="C67" s="251"/>
      <c r="E67" s="267"/>
      <c r="G67" s="251"/>
      <c r="N67" s="257"/>
      <c r="O67" s="257"/>
    </row>
    <row r="68" spans="2:15" ht="14">
      <c r="B68" s="251"/>
      <c r="C68" s="251"/>
      <c r="E68" s="267"/>
      <c r="G68" s="251"/>
      <c r="N68" s="257"/>
      <c r="O68" s="257"/>
    </row>
    <row r="69" spans="2:15" ht="14">
      <c r="B69" s="251"/>
      <c r="C69" s="251"/>
      <c r="E69" s="267"/>
      <c r="G69" s="251"/>
      <c r="N69" s="257"/>
      <c r="O69" s="257"/>
    </row>
    <row r="70" spans="2:15" ht="14">
      <c r="B70" s="251"/>
      <c r="C70" s="251"/>
      <c r="E70" s="267"/>
      <c r="G70" s="251"/>
      <c r="N70" s="257"/>
      <c r="O70" s="257"/>
    </row>
    <row r="71" spans="2:15" ht="14">
      <c r="B71" s="251"/>
      <c r="C71" s="251"/>
      <c r="E71" s="267"/>
      <c r="G71" s="251"/>
      <c r="N71" s="257"/>
      <c r="O71" s="257"/>
    </row>
    <row r="72" spans="2:15" ht="14">
      <c r="B72" s="251"/>
      <c r="C72" s="251"/>
      <c r="E72" s="267"/>
      <c r="G72" s="251"/>
      <c r="N72" s="257"/>
      <c r="O72" s="257"/>
    </row>
    <row r="73" spans="2:15" ht="14">
      <c r="B73" s="251"/>
      <c r="C73" s="251"/>
      <c r="E73" s="267"/>
      <c r="G73" s="251"/>
      <c r="N73" s="257"/>
      <c r="O73" s="257"/>
    </row>
    <row r="74" spans="2:15" ht="14">
      <c r="B74" s="251"/>
      <c r="C74" s="251"/>
      <c r="E74" s="267"/>
      <c r="G74" s="251"/>
      <c r="N74" s="257"/>
      <c r="O74" s="257"/>
    </row>
    <row r="75" spans="2:15" ht="14">
      <c r="B75" s="251"/>
      <c r="C75" s="251"/>
      <c r="E75" s="267"/>
      <c r="G75" s="251"/>
      <c r="N75" s="257"/>
      <c r="O75" s="257"/>
    </row>
    <row r="76" spans="2:15" ht="14">
      <c r="B76" s="251"/>
      <c r="C76" s="251"/>
      <c r="E76" s="267"/>
      <c r="G76" s="251"/>
      <c r="N76" s="257"/>
      <c r="O76" s="257"/>
    </row>
    <row r="77" spans="2:15" ht="14">
      <c r="B77" s="251"/>
      <c r="C77" s="251"/>
      <c r="E77" s="267"/>
      <c r="G77" s="251"/>
      <c r="N77" s="257"/>
      <c r="O77" s="257"/>
    </row>
    <row r="78" spans="2:15" ht="14">
      <c r="B78" s="251"/>
      <c r="C78" s="251"/>
      <c r="E78" s="267"/>
      <c r="G78" s="251"/>
      <c r="N78" s="257"/>
      <c r="O78" s="257"/>
    </row>
    <row r="79" spans="2:15" ht="14">
      <c r="B79" s="251"/>
      <c r="C79" s="251"/>
      <c r="E79" s="267"/>
      <c r="G79" s="251"/>
      <c r="N79" s="257"/>
      <c r="O79" s="257"/>
    </row>
    <row r="80" spans="2:15" ht="14">
      <c r="B80" s="251"/>
      <c r="C80" s="251"/>
      <c r="E80" s="267"/>
      <c r="G80" s="251"/>
      <c r="N80" s="257"/>
      <c r="O80" s="257"/>
    </row>
    <row r="81" spans="2:15" ht="14">
      <c r="B81" s="251"/>
      <c r="C81" s="251"/>
      <c r="E81" s="267"/>
      <c r="G81" s="251"/>
      <c r="N81" s="257"/>
      <c r="O81" s="257"/>
    </row>
    <row r="82" spans="2:15" ht="14">
      <c r="B82" s="251"/>
      <c r="C82" s="251"/>
      <c r="E82" s="267"/>
      <c r="G82" s="251"/>
      <c r="N82" s="257"/>
      <c r="O82" s="257"/>
    </row>
    <row r="83" spans="2:15" ht="14">
      <c r="B83" s="251"/>
      <c r="C83" s="251"/>
      <c r="E83" s="267"/>
      <c r="G83" s="251"/>
      <c r="N83" s="257"/>
      <c r="O83" s="257"/>
    </row>
    <row r="84" spans="2:15" ht="14">
      <c r="B84" s="251"/>
      <c r="C84" s="251"/>
      <c r="E84" s="267"/>
      <c r="G84" s="251"/>
      <c r="N84" s="257"/>
      <c r="O84" s="257"/>
    </row>
    <row r="85" spans="2:15" ht="14">
      <c r="B85" s="251"/>
      <c r="C85" s="251"/>
      <c r="E85" s="267"/>
      <c r="G85" s="251"/>
      <c r="N85" s="257"/>
      <c r="O85" s="257"/>
    </row>
    <row r="86" spans="2:15" ht="14">
      <c r="B86" s="251"/>
      <c r="C86" s="251"/>
      <c r="E86" s="267"/>
      <c r="G86" s="251"/>
      <c r="N86" s="257"/>
      <c r="O86" s="257"/>
    </row>
    <row r="87" spans="2:15" ht="14">
      <c r="B87" s="251"/>
      <c r="C87" s="251"/>
      <c r="E87" s="267"/>
      <c r="G87" s="251"/>
      <c r="N87" s="257"/>
      <c r="O87" s="257"/>
    </row>
    <row r="88" spans="2:15" ht="14">
      <c r="B88" s="251"/>
      <c r="C88" s="251"/>
      <c r="E88" s="267"/>
      <c r="G88" s="251"/>
      <c r="N88" s="257"/>
      <c r="O88" s="257"/>
    </row>
    <row r="89" spans="2:15" ht="14">
      <c r="B89" s="251"/>
      <c r="C89" s="251"/>
      <c r="E89" s="267"/>
      <c r="G89" s="251"/>
      <c r="N89" s="257"/>
      <c r="O89" s="257"/>
    </row>
    <row r="90" spans="2:15" ht="14">
      <c r="B90" s="251"/>
      <c r="C90" s="251"/>
      <c r="E90" s="267"/>
      <c r="G90" s="251"/>
      <c r="N90" s="257"/>
      <c r="O90" s="257"/>
    </row>
    <row r="91" spans="2:15" ht="14">
      <c r="B91" s="251"/>
      <c r="C91" s="251"/>
      <c r="E91" s="267"/>
      <c r="G91" s="251"/>
      <c r="N91" s="257"/>
      <c r="O91" s="257"/>
    </row>
    <row r="92" spans="2:15" ht="14">
      <c r="B92" s="251"/>
      <c r="C92" s="251"/>
      <c r="E92" s="267"/>
      <c r="G92" s="251"/>
      <c r="N92" s="257"/>
      <c r="O92" s="257"/>
    </row>
    <row r="93" spans="2:15" ht="14">
      <c r="B93" s="251"/>
      <c r="C93" s="251"/>
      <c r="E93" s="267"/>
      <c r="G93" s="251"/>
      <c r="N93" s="257"/>
      <c r="O93" s="257"/>
    </row>
    <row r="94" spans="2:15" ht="14">
      <c r="B94" s="251"/>
      <c r="C94" s="251"/>
      <c r="E94" s="267"/>
      <c r="G94" s="251"/>
      <c r="N94" s="257"/>
      <c r="O94" s="257"/>
    </row>
    <row r="95" spans="2:15" ht="14">
      <c r="B95" s="251"/>
      <c r="C95" s="251"/>
      <c r="E95" s="267"/>
      <c r="G95" s="251"/>
      <c r="N95" s="257"/>
      <c r="O95" s="257"/>
    </row>
    <row r="96" spans="2:15" ht="14">
      <c r="B96" s="251"/>
      <c r="C96" s="251"/>
      <c r="E96" s="267"/>
      <c r="G96" s="251"/>
      <c r="N96" s="257"/>
      <c r="O96" s="257"/>
    </row>
    <row r="97" spans="2:15" ht="14">
      <c r="B97" s="251"/>
      <c r="C97" s="251"/>
      <c r="E97" s="267"/>
      <c r="G97" s="251"/>
      <c r="N97" s="257"/>
      <c r="O97" s="257"/>
    </row>
    <row r="98" spans="2:15" ht="14">
      <c r="B98" s="251"/>
      <c r="C98" s="251"/>
      <c r="E98" s="267"/>
      <c r="G98" s="251"/>
      <c r="N98" s="257"/>
      <c r="O98" s="257"/>
    </row>
    <row r="99" spans="2:15" ht="14">
      <c r="B99" s="251"/>
      <c r="C99" s="251"/>
      <c r="E99" s="267"/>
      <c r="G99" s="251"/>
      <c r="N99" s="257"/>
      <c r="O99" s="257"/>
    </row>
    <row r="100" spans="2:15" ht="14">
      <c r="B100" s="251"/>
      <c r="C100" s="251"/>
      <c r="E100" s="267"/>
      <c r="G100" s="251"/>
      <c r="N100" s="257"/>
      <c r="O100" s="257"/>
    </row>
    <row r="101" spans="2:15" ht="14">
      <c r="B101" s="251"/>
      <c r="C101" s="251"/>
      <c r="E101" s="267"/>
      <c r="G101" s="251"/>
      <c r="N101" s="257"/>
      <c r="O101" s="257"/>
    </row>
    <row r="102" spans="2:15" ht="14">
      <c r="B102" s="251"/>
      <c r="C102" s="251"/>
      <c r="E102" s="267"/>
      <c r="G102" s="251"/>
      <c r="N102" s="257"/>
      <c r="O102" s="257"/>
    </row>
    <row r="103" spans="2:15" ht="14">
      <c r="B103" s="251"/>
      <c r="C103" s="251"/>
      <c r="E103" s="267"/>
      <c r="G103" s="251"/>
      <c r="N103" s="257"/>
      <c r="O103" s="257"/>
    </row>
    <row r="104" spans="2:15" ht="14">
      <c r="B104" s="251"/>
      <c r="C104" s="251"/>
      <c r="E104" s="267"/>
      <c r="G104" s="251"/>
      <c r="N104" s="257"/>
      <c r="O104" s="257"/>
    </row>
    <row r="105" spans="2:15" ht="14">
      <c r="B105" s="251"/>
      <c r="C105" s="251"/>
      <c r="E105" s="267"/>
      <c r="G105" s="251"/>
      <c r="N105" s="257"/>
      <c r="O105" s="257"/>
    </row>
    <row r="106" spans="2:15" ht="14">
      <c r="B106" s="251"/>
      <c r="C106" s="251"/>
      <c r="E106" s="267"/>
      <c r="G106" s="251"/>
      <c r="N106" s="257"/>
      <c r="O106" s="257"/>
    </row>
    <row r="107" spans="2:15" ht="14">
      <c r="B107" s="251"/>
      <c r="C107" s="251"/>
      <c r="E107" s="267"/>
      <c r="G107" s="251"/>
      <c r="N107" s="257"/>
      <c r="O107" s="257"/>
    </row>
    <row r="108" spans="2:15" ht="14">
      <c r="B108" s="251"/>
      <c r="C108" s="251"/>
      <c r="E108" s="267"/>
      <c r="G108" s="251"/>
      <c r="N108" s="257"/>
      <c r="O108" s="257"/>
    </row>
    <row r="109" spans="2:15" ht="14">
      <c r="B109" s="251"/>
      <c r="C109" s="251"/>
      <c r="E109" s="267"/>
      <c r="G109" s="251"/>
      <c r="N109" s="257"/>
      <c r="O109" s="257"/>
    </row>
    <row r="110" spans="2:15" ht="14">
      <c r="B110" s="251"/>
      <c r="C110" s="251"/>
      <c r="E110" s="267"/>
      <c r="G110" s="251"/>
      <c r="N110" s="257"/>
      <c r="O110" s="257"/>
    </row>
    <row r="111" spans="2:15" ht="14">
      <c r="B111" s="251"/>
      <c r="C111" s="251"/>
      <c r="E111" s="267"/>
      <c r="G111" s="251"/>
      <c r="N111" s="257"/>
      <c r="O111" s="257"/>
    </row>
    <row r="112" spans="2:15" ht="14">
      <c r="B112" s="251"/>
      <c r="C112" s="251"/>
      <c r="E112" s="267"/>
      <c r="G112" s="251"/>
      <c r="N112" s="257"/>
      <c r="O112" s="257"/>
    </row>
    <row r="113" spans="2:15" ht="14">
      <c r="B113" s="251"/>
      <c r="C113" s="251"/>
      <c r="E113" s="267"/>
      <c r="G113" s="251"/>
      <c r="N113" s="257"/>
      <c r="O113" s="257"/>
    </row>
    <row r="114" spans="2:15" ht="14">
      <c r="B114" s="251"/>
      <c r="C114" s="251"/>
      <c r="E114" s="267"/>
      <c r="G114" s="251"/>
      <c r="N114" s="257"/>
      <c r="O114" s="257"/>
    </row>
    <row r="115" spans="2:15" ht="14">
      <c r="B115" s="251"/>
      <c r="C115" s="251"/>
      <c r="E115" s="267"/>
      <c r="G115" s="251"/>
      <c r="N115" s="257"/>
      <c r="O115" s="257"/>
    </row>
    <row r="116" spans="2:15" ht="14">
      <c r="B116" s="251"/>
      <c r="C116" s="251"/>
      <c r="E116" s="267"/>
      <c r="G116" s="251"/>
      <c r="N116" s="257"/>
      <c r="O116" s="257"/>
    </row>
    <row r="117" spans="2:15" ht="14">
      <c r="B117" s="251"/>
      <c r="C117" s="251"/>
      <c r="E117" s="267"/>
      <c r="G117" s="251"/>
      <c r="N117" s="257"/>
      <c r="O117" s="257"/>
    </row>
    <row r="118" spans="2:15" ht="14">
      <c r="B118" s="251"/>
      <c r="C118" s="251"/>
      <c r="E118" s="267"/>
      <c r="G118" s="251"/>
      <c r="N118" s="257"/>
      <c r="O118" s="257"/>
    </row>
    <row r="119" spans="2:15" ht="14">
      <c r="B119" s="251"/>
      <c r="C119" s="251"/>
      <c r="E119" s="267"/>
      <c r="G119" s="251"/>
      <c r="N119" s="257"/>
      <c r="O119" s="257"/>
    </row>
    <row r="120" spans="2:15" ht="14">
      <c r="B120" s="251"/>
      <c r="C120" s="251"/>
      <c r="E120" s="267"/>
      <c r="G120" s="251"/>
      <c r="N120" s="257"/>
      <c r="O120" s="257"/>
    </row>
    <row r="121" spans="2:15" ht="14">
      <c r="B121" s="251"/>
      <c r="C121" s="251"/>
      <c r="E121" s="267"/>
      <c r="G121" s="251"/>
      <c r="N121" s="257"/>
      <c r="O121" s="257"/>
    </row>
    <row r="122" spans="2:15" ht="14">
      <c r="B122" s="251"/>
      <c r="C122" s="251"/>
      <c r="E122" s="267"/>
      <c r="G122" s="251"/>
      <c r="N122" s="257"/>
      <c r="O122" s="257"/>
    </row>
    <row r="123" spans="2:15" ht="14">
      <c r="B123" s="251"/>
      <c r="C123" s="251"/>
      <c r="E123" s="267"/>
      <c r="G123" s="251"/>
      <c r="N123" s="257"/>
      <c r="O123" s="257"/>
    </row>
    <row r="124" spans="2:15" ht="14">
      <c r="B124" s="251"/>
      <c r="C124" s="251"/>
      <c r="E124" s="267"/>
      <c r="G124" s="251"/>
      <c r="N124" s="257"/>
      <c r="O124" s="257"/>
    </row>
    <row r="125" spans="2:15" ht="14">
      <c r="B125" s="251"/>
      <c r="C125" s="251"/>
      <c r="E125" s="267"/>
      <c r="G125" s="251"/>
      <c r="N125" s="257"/>
      <c r="O125" s="257"/>
    </row>
    <row r="126" spans="2:15" ht="14">
      <c r="B126" s="251"/>
      <c r="C126" s="251"/>
      <c r="E126" s="267"/>
      <c r="G126" s="251"/>
      <c r="N126" s="257"/>
      <c r="O126" s="257"/>
    </row>
    <row r="127" spans="2:15" ht="14">
      <c r="B127" s="251"/>
      <c r="C127" s="251"/>
      <c r="E127" s="267"/>
      <c r="G127" s="251"/>
      <c r="N127" s="257"/>
      <c r="O127" s="257"/>
    </row>
    <row r="128" spans="2:15" ht="14">
      <c r="B128" s="251"/>
      <c r="C128" s="251"/>
      <c r="E128" s="267"/>
      <c r="G128" s="251"/>
      <c r="N128" s="257"/>
      <c r="O128" s="257"/>
    </row>
    <row r="129" spans="2:15" ht="14">
      <c r="B129" s="251"/>
      <c r="C129" s="251"/>
      <c r="E129" s="267"/>
      <c r="G129" s="251"/>
      <c r="N129" s="257"/>
      <c r="O129" s="257"/>
    </row>
    <row r="130" spans="2:15" ht="14">
      <c r="B130" s="251"/>
      <c r="C130" s="251"/>
      <c r="E130" s="267"/>
      <c r="G130" s="251"/>
      <c r="N130" s="257"/>
      <c r="O130" s="257"/>
    </row>
    <row r="131" spans="2:15" ht="14">
      <c r="B131" s="251"/>
      <c r="C131" s="251"/>
      <c r="E131" s="267"/>
      <c r="G131" s="251"/>
      <c r="N131" s="257"/>
      <c r="O131" s="257"/>
    </row>
    <row r="132" spans="2:15" ht="14">
      <c r="B132" s="251"/>
      <c r="C132" s="251"/>
      <c r="E132" s="267"/>
      <c r="G132" s="251"/>
      <c r="N132" s="257"/>
      <c r="O132" s="257"/>
    </row>
    <row r="133" spans="2:15" ht="14">
      <c r="B133" s="251"/>
      <c r="C133" s="251"/>
      <c r="E133" s="267"/>
      <c r="G133" s="251"/>
      <c r="N133" s="257"/>
      <c r="O133" s="257"/>
    </row>
    <row r="134" spans="2:15" ht="14">
      <c r="B134" s="251"/>
      <c r="C134" s="251"/>
      <c r="E134" s="267"/>
      <c r="G134" s="251"/>
      <c r="N134" s="257"/>
      <c r="O134" s="257"/>
    </row>
    <row r="135" spans="2:15" ht="14">
      <c r="B135" s="251"/>
      <c r="C135" s="251"/>
      <c r="E135" s="267"/>
      <c r="G135" s="251"/>
      <c r="N135" s="257"/>
      <c r="O135" s="257"/>
    </row>
    <row r="136" spans="2:15" ht="14">
      <c r="B136" s="251"/>
      <c r="C136" s="251"/>
      <c r="E136" s="267"/>
      <c r="G136" s="251"/>
      <c r="N136" s="257"/>
      <c r="O136" s="257"/>
    </row>
    <row r="137" spans="2:15" ht="14">
      <c r="B137" s="251"/>
      <c r="C137" s="251"/>
      <c r="E137" s="267"/>
      <c r="G137" s="251"/>
      <c r="N137" s="257"/>
      <c r="O137" s="257"/>
    </row>
    <row r="138" spans="2:15" ht="14">
      <c r="B138" s="251"/>
      <c r="C138" s="251"/>
      <c r="E138" s="267"/>
      <c r="G138" s="251"/>
      <c r="N138" s="257"/>
      <c r="O138" s="257"/>
    </row>
    <row r="139" spans="2:15" ht="14">
      <c r="B139" s="251"/>
      <c r="C139" s="251"/>
      <c r="E139" s="267"/>
      <c r="G139" s="251"/>
      <c r="N139" s="257"/>
      <c r="O139" s="257"/>
    </row>
    <row r="140" spans="2:15" ht="14">
      <c r="B140" s="251"/>
      <c r="C140" s="251"/>
      <c r="E140" s="267"/>
      <c r="G140" s="251"/>
      <c r="N140" s="257"/>
      <c r="O140" s="257"/>
    </row>
    <row r="141" spans="2:15" ht="14">
      <c r="B141" s="251"/>
      <c r="C141" s="251"/>
      <c r="E141" s="267"/>
      <c r="G141" s="251"/>
      <c r="N141" s="257"/>
      <c r="O141" s="257"/>
    </row>
    <row r="142" spans="2:15" ht="14">
      <c r="B142" s="251"/>
      <c r="C142" s="251"/>
      <c r="E142" s="267"/>
      <c r="G142" s="251"/>
      <c r="N142" s="257"/>
      <c r="O142" s="257"/>
    </row>
    <row r="143" spans="2:15" ht="14">
      <c r="B143" s="251"/>
      <c r="C143" s="251"/>
      <c r="E143" s="267"/>
      <c r="G143" s="251"/>
      <c r="N143" s="257"/>
      <c r="O143" s="257"/>
    </row>
    <row r="144" spans="2:15" ht="14">
      <c r="B144" s="251"/>
      <c r="C144" s="251"/>
      <c r="E144" s="267"/>
      <c r="G144" s="251"/>
      <c r="N144" s="257"/>
      <c r="O144" s="257"/>
    </row>
    <row r="145" spans="2:15" ht="14">
      <c r="B145" s="251"/>
      <c r="C145" s="251"/>
      <c r="E145" s="267"/>
      <c r="G145" s="251"/>
      <c r="N145" s="257"/>
      <c r="O145" s="257"/>
    </row>
    <row r="146" spans="2:15" ht="14">
      <c r="B146" s="251"/>
      <c r="C146" s="251"/>
      <c r="E146" s="267"/>
      <c r="G146" s="251"/>
      <c r="N146" s="257"/>
      <c r="O146" s="257"/>
    </row>
    <row r="147" spans="2:15" ht="14">
      <c r="B147" s="251"/>
      <c r="C147" s="251"/>
      <c r="E147" s="267"/>
      <c r="G147" s="251"/>
      <c r="N147" s="257"/>
      <c r="O147" s="257"/>
    </row>
    <row r="148" spans="2:15" ht="14">
      <c r="B148" s="251"/>
      <c r="C148" s="251"/>
      <c r="E148" s="267"/>
      <c r="G148" s="251"/>
      <c r="N148" s="257"/>
      <c r="O148" s="257"/>
    </row>
    <row r="149" spans="2:15" ht="14">
      <c r="B149" s="251"/>
      <c r="C149" s="251"/>
      <c r="E149" s="267"/>
      <c r="G149" s="251"/>
      <c r="N149" s="257"/>
      <c r="O149" s="257"/>
    </row>
    <row r="150" spans="2:15" ht="14">
      <c r="B150" s="251"/>
      <c r="C150" s="251"/>
      <c r="E150" s="267"/>
      <c r="G150" s="251"/>
      <c r="N150" s="257"/>
      <c r="O150" s="257"/>
    </row>
    <row r="151" spans="2:15" ht="14">
      <c r="B151" s="251"/>
      <c r="C151" s="251"/>
      <c r="E151" s="267"/>
      <c r="G151" s="251"/>
      <c r="N151" s="257"/>
      <c r="O151" s="257"/>
    </row>
    <row r="152" spans="2:15" ht="14">
      <c r="B152" s="251"/>
      <c r="C152" s="251"/>
      <c r="E152" s="267"/>
      <c r="G152" s="251"/>
      <c r="N152" s="257"/>
      <c r="O152" s="257"/>
    </row>
    <row r="153" spans="2:15" ht="14">
      <c r="B153" s="251"/>
      <c r="C153" s="251"/>
      <c r="E153" s="267"/>
      <c r="G153" s="251"/>
      <c r="N153" s="257"/>
      <c r="O153" s="257"/>
    </row>
    <row r="154" spans="2:15" ht="14">
      <c r="B154" s="251"/>
      <c r="C154" s="251"/>
      <c r="E154" s="267"/>
      <c r="G154" s="251"/>
      <c r="N154" s="257"/>
      <c r="O154" s="257"/>
    </row>
    <row r="155" spans="2:15" ht="14">
      <c r="B155" s="251"/>
      <c r="C155" s="251"/>
      <c r="E155" s="267"/>
      <c r="G155" s="251"/>
      <c r="N155" s="257"/>
      <c r="O155" s="257"/>
    </row>
    <row r="156" spans="2:15" ht="14">
      <c r="B156" s="251"/>
      <c r="C156" s="251"/>
      <c r="E156" s="267"/>
      <c r="G156" s="251"/>
      <c r="N156" s="257"/>
      <c r="O156" s="257"/>
    </row>
    <row r="157" spans="2:15" ht="14">
      <c r="B157" s="251"/>
      <c r="C157" s="251"/>
      <c r="E157" s="267"/>
      <c r="G157" s="251"/>
      <c r="N157" s="257"/>
      <c r="O157" s="257"/>
    </row>
    <row r="158" spans="2:15" ht="14">
      <c r="B158" s="251"/>
      <c r="C158" s="251"/>
      <c r="E158" s="267"/>
      <c r="G158" s="251"/>
      <c r="N158" s="257"/>
      <c r="O158" s="257"/>
    </row>
    <row r="159" spans="2:15" ht="14">
      <c r="B159" s="251"/>
      <c r="C159" s="251"/>
      <c r="E159" s="267"/>
      <c r="G159" s="251"/>
      <c r="N159" s="257"/>
      <c r="O159" s="257"/>
    </row>
    <row r="160" spans="2:15" ht="14">
      <c r="B160" s="251"/>
      <c r="C160" s="251"/>
      <c r="E160" s="267"/>
      <c r="G160" s="251"/>
      <c r="N160" s="257"/>
      <c r="O160" s="257"/>
    </row>
    <row r="161" spans="2:15" ht="14">
      <c r="B161" s="251"/>
      <c r="C161" s="251"/>
      <c r="E161" s="267"/>
      <c r="G161" s="251"/>
      <c r="N161" s="257"/>
      <c r="O161" s="257"/>
    </row>
    <row r="162" spans="2:15" ht="14">
      <c r="B162" s="251"/>
      <c r="C162" s="251"/>
      <c r="E162" s="267"/>
      <c r="G162" s="251"/>
      <c r="N162" s="257"/>
      <c r="O162" s="257"/>
    </row>
    <row r="163" spans="2:15" ht="14">
      <c r="B163" s="251"/>
      <c r="C163" s="251"/>
      <c r="E163" s="267"/>
      <c r="G163" s="251"/>
      <c r="N163" s="257"/>
      <c r="O163" s="257"/>
    </row>
    <row r="164" spans="2:15" ht="14">
      <c r="B164" s="251"/>
      <c r="C164" s="251"/>
      <c r="E164" s="267"/>
      <c r="G164" s="251"/>
      <c r="N164" s="257"/>
      <c r="O164" s="257"/>
    </row>
    <row r="165" spans="2:15" ht="14">
      <c r="B165" s="251"/>
      <c r="C165" s="251"/>
      <c r="E165" s="267"/>
      <c r="G165" s="251"/>
      <c r="N165" s="257"/>
      <c r="O165" s="257"/>
    </row>
    <row r="166" spans="2:15" ht="14">
      <c r="B166" s="251"/>
      <c r="C166" s="251"/>
      <c r="E166" s="267"/>
      <c r="G166" s="251"/>
      <c r="N166" s="257"/>
      <c r="O166" s="257"/>
    </row>
    <row r="167" spans="2:15" ht="14">
      <c r="B167" s="251"/>
      <c r="C167" s="251"/>
      <c r="E167" s="267"/>
      <c r="G167" s="251"/>
      <c r="N167" s="257"/>
      <c r="O167" s="257"/>
    </row>
    <row r="168" spans="2:15" ht="14">
      <c r="B168" s="251"/>
      <c r="C168" s="251"/>
      <c r="E168" s="267"/>
      <c r="G168" s="251"/>
      <c r="N168" s="257"/>
      <c r="O168" s="257"/>
    </row>
    <row r="169" spans="2:15" ht="14">
      <c r="B169" s="251"/>
      <c r="C169" s="251"/>
      <c r="E169" s="267"/>
      <c r="G169" s="251"/>
      <c r="N169" s="257"/>
      <c r="O169" s="257"/>
    </row>
    <row r="170" spans="2:15" ht="14">
      <c r="B170" s="251"/>
      <c r="C170" s="251"/>
      <c r="E170" s="267"/>
      <c r="G170" s="251"/>
      <c r="N170" s="257"/>
      <c r="O170" s="257"/>
    </row>
    <row r="171" spans="2:15" ht="14">
      <c r="B171" s="251"/>
      <c r="C171" s="251"/>
      <c r="E171" s="267"/>
      <c r="G171" s="251"/>
      <c r="N171" s="257"/>
      <c r="O171" s="257"/>
    </row>
    <row r="172" spans="2:15" ht="14">
      <c r="B172" s="251"/>
      <c r="C172" s="251"/>
      <c r="E172" s="267"/>
      <c r="G172" s="251"/>
      <c r="N172" s="257"/>
      <c r="O172" s="257"/>
    </row>
    <row r="173" spans="2:15" ht="14">
      <c r="B173" s="251"/>
      <c r="C173" s="251"/>
      <c r="E173" s="267"/>
      <c r="G173" s="251"/>
      <c r="N173" s="257"/>
      <c r="O173" s="257"/>
    </row>
    <row r="174" spans="2:15" ht="14">
      <c r="B174" s="251"/>
      <c r="C174" s="251"/>
      <c r="E174" s="267"/>
      <c r="G174" s="251"/>
      <c r="N174" s="257"/>
      <c r="O174" s="257"/>
    </row>
    <row r="175" spans="2:15" ht="14">
      <c r="B175" s="251"/>
      <c r="C175" s="251"/>
      <c r="E175" s="267"/>
      <c r="G175" s="251"/>
      <c r="N175" s="257"/>
      <c r="O175" s="257"/>
    </row>
    <row r="176" spans="2:15" ht="14">
      <c r="B176" s="251"/>
      <c r="C176" s="251"/>
      <c r="E176" s="267"/>
      <c r="G176" s="251"/>
      <c r="N176" s="257"/>
      <c r="O176" s="257"/>
    </row>
    <row r="177" spans="2:15" ht="14">
      <c r="B177" s="251"/>
      <c r="C177" s="251"/>
      <c r="E177" s="267"/>
      <c r="G177" s="251"/>
      <c r="N177" s="257"/>
      <c r="O177" s="257"/>
    </row>
    <row r="178" spans="2:15" ht="14">
      <c r="B178" s="251"/>
      <c r="C178" s="251"/>
      <c r="E178" s="267"/>
      <c r="G178" s="251"/>
      <c r="N178" s="257"/>
      <c r="O178" s="257"/>
    </row>
    <row r="179" spans="2:15" ht="14">
      <c r="B179" s="251"/>
      <c r="C179" s="251"/>
      <c r="E179" s="267"/>
      <c r="G179" s="251"/>
      <c r="N179" s="257"/>
      <c r="O179" s="257"/>
    </row>
    <row r="180" spans="2:15" ht="14">
      <c r="B180" s="251"/>
      <c r="C180" s="251"/>
      <c r="E180" s="267"/>
      <c r="G180" s="251"/>
      <c r="N180" s="257"/>
      <c r="O180" s="257"/>
    </row>
    <row r="181" spans="2:15" ht="14">
      <c r="B181" s="251"/>
      <c r="C181" s="251"/>
      <c r="E181" s="267"/>
      <c r="G181" s="251"/>
      <c r="N181" s="257"/>
      <c r="O181" s="257"/>
    </row>
    <row r="182" spans="2:15" ht="14">
      <c r="B182" s="251"/>
      <c r="C182" s="251"/>
      <c r="E182" s="267"/>
      <c r="G182" s="251"/>
      <c r="N182" s="257"/>
      <c r="O182" s="257"/>
    </row>
    <row r="183" spans="2:15" ht="14">
      <c r="B183" s="251"/>
      <c r="C183" s="251"/>
      <c r="E183" s="267"/>
      <c r="G183" s="251"/>
      <c r="N183" s="257"/>
      <c r="O183" s="257"/>
    </row>
    <row r="184" spans="2:15" ht="14">
      <c r="B184" s="251"/>
      <c r="C184" s="251"/>
      <c r="E184" s="267"/>
      <c r="G184" s="251"/>
      <c r="N184" s="257"/>
      <c r="O184" s="257"/>
    </row>
    <row r="185" spans="2:15" ht="14">
      <c r="B185" s="251"/>
      <c r="C185" s="251"/>
      <c r="E185" s="267"/>
      <c r="G185" s="251"/>
      <c r="N185" s="257"/>
      <c r="O185" s="257"/>
    </row>
    <row r="186" spans="2:15" ht="14">
      <c r="B186" s="251"/>
      <c r="C186" s="251"/>
      <c r="E186" s="267"/>
      <c r="G186" s="251"/>
      <c r="N186" s="257"/>
      <c r="O186" s="257"/>
    </row>
    <row r="187" spans="2:15" ht="14">
      <c r="B187" s="251"/>
      <c r="C187" s="251"/>
      <c r="E187" s="267"/>
      <c r="G187" s="251"/>
      <c r="N187" s="257"/>
      <c r="O187" s="257"/>
    </row>
    <row r="188" spans="2:15" ht="14">
      <c r="B188" s="251"/>
      <c r="C188" s="251"/>
      <c r="E188" s="267"/>
      <c r="G188" s="251"/>
      <c r="N188" s="257"/>
      <c r="O188" s="257"/>
    </row>
    <row r="189" spans="2:15" ht="14">
      <c r="B189" s="251"/>
      <c r="C189" s="251"/>
      <c r="E189" s="267"/>
      <c r="G189" s="251"/>
      <c r="N189" s="257"/>
      <c r="O189" s="257"/>
    </row>
    <row r="190" spans="2:15" ht="14">
      <c r="B190" s="251"/>
      <c r="C190" s="251"/>
      <c r="E190" s="267"/>
      <c r="G190" s="251"/>
      <c r="N190" s="257"/>
      <c r="O190" s="257"/>
    </row>
    <row r="191" spans="2:15" ht="14">
      <c r="B191" s="251"/>
      <c r="C191" s="251"/>
      <c r="E191" s="267"/>
      <c r="G191" s="251"/>
      <c r="N191" s="257"/>
      <c r="O191" s="257"/>
    </row>
    <row r="192" spans="2:15" ht="14">
      <c r="B192" s="251"/>
      <c r="C192" s="251"/>
      <c r="E192" s="267"/>
      <c r="G192" s="251"/>
      <c r="N192" s="257"/>
      <c r="O192" s="257"/>
    </row>
    <row r="193" spans="2:15" ht="14">
      <c r="B193" s="251"/>
      <c r="C193" s="251"/>
      <c r="E193" s="267"/>
      <c r="G193" s="251"/>
      <c r="N193" s="257"/>
      <c r="O193" s="257"/>
    </row>
    <row r="194" spans="2:15" ht="14">
      <c r="B194" s="251"/>
      <c r="C194" s="251"/>
      <c r="E194" s="267"/>
      <c r="G194" s="251"/>
      <c r="N194" s="257"/>
      <c r="O194" s="257"/>
    </row>
    <row r="195" spans="2:15" ht="14">
      <c r="B195" s="251"/>
      <c r="C195" s="251"/>
      <c r="E195" s="267"/>
      <c r="G195" s="251"/>
      <c r="N195" s="257"/>
      <c r="O195" s="257"/>
    </row>
    <row r="196" spans="2:15" ht="14">
      <c r="B196" s="251"/>
      <c r="C196" s="251"/>
      <c r="E196" s="267"/>
      <c r="G196" s="251"/>
      <c r="N196" s="257"/>
      <c r="O196" s="257"/>
    </row>
    <row r="197" spans="2:15" ht="14">
      <c r="B197" s="251"/>
      <c r="C197" s="251"/>
      <c r="E197" s="267"/>
      <c r="G197" s="251"/>
      <c r="N197" s="257"/>
      <c r="O197" s="257"/>
    </row>
    <row r="198" spans="2:15" ht="14">
      <c r="B198" s="251"/>
      <c r="C198" s="251"/>
      <c r="E198" s="267"/>
      <c r="G198" s="251"/>
      <c r="N198" s="257"/>
      <c r="O198" s="257"/>
    </row>
    <row r="199" spans="2:15" ht="14">
      <c r="B199" s="251"/>
      <c r="C199" s="251"/>
      <c r="E199" s="267"/>
      <c r="G199" s="251"/>
      <c r="N199" s="257"/>
      <c r="O199" s="257"/>
    </row>
    <row r="200" spans="2:15" ht="14">
      <c r="B200" s="251"/>
      <c r="C200" s="251"/>
      <c r="E200" s="267"/>
      <c r="G200" s="251"/>
      <c r="N200" s="257"/>
      <c r="O200" s="257"/>
    </row>
    <row r="201" spans="2:15" ht="14">
      <c r="B201" s="251"/>
      <c r="C201" s="251"/>
      <c r="E201" s="267"/>
      <c r="G201" s="251"/>
      <c r="N201" s="257"/>
      <c r="O201" s="257"/>
    </row>
    <row r="202" spans="2:15" ht="14">
      <c r="B202" s="251"/>
      <c r="C202" s="251"/>
      <c r="E202" s="267"/>
      <c r="G202" s="251"/>
      <c r="N202" s="257"/>
      <c r="O202" s="257"/>
    </row>
    <row r="203" spans="2:15" ht="14">
      <c r="B203" s="251"/>
      <c r="C203" s="251"/>
      <c r="E203" s="267"/>
      <c r="G203" s="251"/>
      <c r="N203" s="257"/>
      <c r="O203" s="257"/>
    </row>
    <row r="204" spans="2:15" ht="14">
      <c r="B204" s="251"/>
      <c r="C204" s="251"/>
      <c r="E204" s="267"/>
      <c r="G204" s="251"/>
      <c r="N204" s="257"/>
      <c r="O204" s="257"/>
    </row>
    <row r="205" spans="2:15" ht="14">
      <c r="B205" s="251"/>
      <c r="C205" s="251"/>
      <c r="E205" s="267"/>
      <c r="G205" s="251"/>
      <c r="N205" s="257"/>
      <c r="O205" s="257"/>
    </row>
    <row r="206" spans="2:15" ht="14">
      <c r="B206" s="251"/>
      <c r="C206" s="251"/>
      <c r="E206" s="267"/>
      <c r="G206" s="251"/>
      <c r="N206" s="257"/>
      <c r="O206" s="257"/>
    </row>
    <row r="207" spans="2:15" ht="14">
      <c r="B207" s="251"/>
      <c r="C207" s="251"/>
      <c r="E207" s="267"/>
      <c r="G207" s="251"/>
      <c r="N207" s="257"/>
      <c r="O207" s="257"/>
    </row>
    <row r="208" spans="2:15" ht="14">
      <c r="B208" s="251"/>
      <c r="C208" s="251"/>
      <c r="E208" s="267"/>
      <c r="G208" s="251"/>
      <c r="N208" s="257"/>
      <c r="O208" s="257"/>
    </row>
    <row r="209" spans="2:15" ht="14">
      <c r="B209" s="251"/>
      <c r="C209" s="251"/>
      <c r="E209" s="267"/>
      <c r="G209" s="251"/>
      <c r="N209" s="257"/>
      <c r="O209" s="257"/>
    </row>
    <row r="210" spans="2:15" ht="14">
      <c r="B210" s="251"/>
      <c r="C210" s="251"/>
      <c r="E210" s="267"/>
      <c r="G210" s="251"/>
      <c r="N210" s="257"/>
      <c r="O210" s="257"/>
    </row>
    <row r="211" spans="2:15" ht="14">
      <c r="B211" s="251"/>
      <c r="C211" s="251"/>
      <c r="E211" s="267"/>
      <c r="G211" s="251"/>
      <c r="N211" s="257"/>
      <c r="O211" s="257"/>
    </row>
    <row r="212" spans="2:15" ht="14">
      <c r="B212" s="251"/>
      <c r="C212" s="251"/>
      <c r="E212" s="267"/>
      <c r="G212" s="251"/>
      <c r="N212" s="257"/>
      <c r="O212" s="257"/>
    </row>
    <row r="213" spans="2:15" ht="14">
      <c r="B213" s="251"/>
      <c r="C213" s="251"/>
      <c r="E213" s="267"/>
      <c r="G213" s="251"/>
      <c r="N213" s="257"/>
      <c r="O213" s="257"/>
    </row>
    <row r="214" spans="2:15" ht="14">
      <c r="B214" s="251"/>
      <c r="C214" s="251"/>
      <c r="E214" s="267"/>
      <c r="G214" s="251"/>
      <c r="N214" s="257"/>
      <c r="O214" s="257"/>
    </row>
    <row r="215" spans="2:15" ht="14">
      <c r="B215" s="251"/>
      <c r="C215" s="251"/>
      <c r="E215" s="267"/>
      <c r="G215" s="251"/>
      <c r="N215" s="257"/>
      <c r="O215" s="257"/>
    </row>
    <row r="216" spans="2:15" ht="14">
      <c r="B216" s="251"/>
      <c r="C216" s="251"/>
      <c r="E216" s="267"/>
      <c r="G216" s="251"/>
      <c r="N216" s="257"/>
      <c r="O216" s="257"/>
    </row>
    <row r="217" spans="2:15" ht="14">
      <c r="B217" s="251"/>
      <c r="C217" s="251"/>
      <c r="E217" s="267"/>
      <c r="G217" s="251"/>
      <c r="N217" s="257"/>
      <c r="O217" s="257"/>
    </row>
    <row r="218" spans="2:15" ht="14">
      <c r="B218" s="251"/>
      <c r="C218" s="251"/>
      <c r="E218" s="267"/>
      <c r="G218" s="251"/>
      <c r="N218" s="257"/>
      <c r="O218" s="257"/>
    </row>
    <row r="219" spans="2:15" ht="14">
      <c r="B219" s="251"/>
      <c r="C219" s="251"/>
      <c r="E219" s="267"/>
      <c r="G219" s="251"/>
      <c r="N219" s="257"/>
      <c r="O219" s="257"/>
    </row>
    <row r="220" spans="2:15" ht="14">
      <c r="B220" s="251"/>
      <c r="C220" s="251"/>
      <c r="E220" s="267"/>
      <c r="G220" s="251"/>
      <c r="N220" s="257"/>
      <c r="O220" s="257"/>
    </row>
    <row r="221" spans="2:15" ht="14">
      <c r="B221" s="251"/>
      <c r="C221" s="251"/>
      <c r="E221" s="267"/>
      <c r="G221" s="251"/>
      <c r="N221" s="257"/>
      <c r="O221" s="257"/>
    </row>
    <row r="222" spans="2:15" ht="14">
      <c r="B222" s="251"/>
      <c r="C222" s="251"/>
      <c r="E222" s="267"/>
      <c r="G222" s="251"/>
      <c r="N222" s="257"/>
      <c r="O222" s="257"/>
    </row>
    <row r="223" spans="2:15" ht="14">
      <c r="B223" s="251"/>
      <c r="C223" s="251"/>
      <c r="E223" s="267"/>
      <c r="G223" s="251"/>
      <c r="N223" s="257"/>
      <c r="O223" s="257"/>
    </row>
    <row r="224" spans="2:15" ht="14">
      <c r="B224" s="251"/>
      <c r="C224" s="251"/>
      <c r="E224" s="267"/>
      <c r="G224" s="251"/>
      <c r="N224" s="257"/>
      <c r="O224" s="257"/>
    </row>
    <row r="225" spans="2:15" ht="14">
      <c r="B225" s="251"/>
      <c r="C225" s="251"/>
      <c r="E225" s="267"/>
      <c r="G225" s="251"/>
      <c r="N225" s="257"/>
      <c r="O225" s="257"/>
    </row>
    <row r="226" spans="2:15" ht="14">
      <c r="B226" s="251"/>
      <c r="C226" s="251"/>
      <c r="E226" s="267"/>
      <c r="G226" s="251"/>
      <c r="N226" s="257"/>
      <c r="O226" s="257"/>
    </row>
    <row r="227" spans="2:15" ht="14">
      <c r="B227" s="251"/>
      <c r="C227" s="251"/>
      <c r="E227" s="267"/>
      <c r="G227" s="251"/>
      <c r="N227" s="257"/>
      <c r="O227" s="257"/>
    </row>
    <row r="228" spans="2:15" ht="14">
      <c r="B228" s="251"/>
      <c r="C228" s="251"/>
      <c r="E228" s="267"/>
      <c r="G228" s="251"/>
      <c r="N228" s="257"/>
      <c r="O228" s="257"/>
    </row>
    <row r="229" spans="2:15" ht="14">
      <c r="B229" s="251"/>
      <c r="C229" s="251"/>
      <c r="E229" s="267"/>
      <c r="G229" s="251"/>
      <c r="N229" s="257"/>
      <c r="O229" s="257"/>
    </row>
    <row r="230" spans="2:15" ht="14">
      <c r="B230" s="251"/>
      <c r="C230" s="251"/>
      <c r="E230" s="267"/>
      <c r="G230" s="251"/>
      <c r="N230" s="257"/>
      <c r="O230" s="257"/>
    </row>
    <row r="231" spans="2:15" ht="14">
      <c r="B231" s="251"/>
      <c r="C231" s="251"/>
      <c r="E231" s="267"/>
      <c r="G231" s="251"/>
      <c r="N231" s="257"/>
      <c r="O231" s="257"/>
    </row>
    <row r="232" spans="2:15" ht="14">
      <c r="B232" s="251"/>
      <c r="C232" s="251"/>
      <c r="E232" s="267"/>
      <c r="G232" s="251"/>
      <c r="N232" s="257"/>
      <c r="O232" s="257"/>
    </row>
    <row r="233" spans="2:15" ht="14">
      <c r="B233" s="251"/>
      <c r="C233" s="251"/>
      <c r="E233" s="267"/>
      <c r="G233" s="251"/>
      <c r="N233" s="257"/>
      <c r="O233" s="257"/>
    </row>
    <row r="234" spans="2:15" ht="14">
      <c r="B234" s="251"/>
      <c r="C234" s="251"/>
      <c r="E234" s="267"/>
      <c r="G234" s="251"/>
      <c r="N234" s="257"/>
      <c r="O234" s="257"/>
    </row>
    <row r="235" spans="2:15" ht="14">
      <c r="B235" s="251"/>
      <c r="C235" s="251"/>
      <c r="E235" s="267"/>
      <c r="G235" s="251"/>
      <c r="N235" s="257"/>
      <c r="O235" s="257"/>
    </row>
    <row r="236" spans="2:15" ht="14">
      <c r="B236" s="251"/>
      <c r="C236" s="251"/>
      <c r="E236" s="267"/>
      <c r="G236" s="251"/>
      <c r="N236" s="257"/>
      <c r="O236" s="257"/>
    </row>
    <row r="237" spans="2:15" ht="14">
      <c r="B237" s="251"/>
      <c r="C237" s="251"/>
      <c r="E237" s="267"/>
      <c r="G237" s="251"/>
      <c r="N237" s="257"/>
      <c r="O237" s="257"/>
    </row>
    <row r="238" spans="2:15" ht="14">
      <c r="B238" s="251"/>
      <c r="C238" s="251"/>
      <c r="E238" s="267"/>
      <c r="G238" s="251"/>
      <c r="N238" s="257"/>
      <c r="O238" s="257"/>
    </row>
    <row r="239" spans="2:15" ht="14">
      <c r="B239" s="251"/>
      <c r="C239" s="251"/>
      <c r="E239" s="267"/>
      <c r="G239" s="251"/>
      <c r="N239" s="257"/>
      <c r="O239" s="257"/>
    </row>
    <row r="240" spans="2:15" ht="14">
      <c r="B240" s="251"/>
      <c r="C240" s="251"/>
      <c r="E240" s="267"/>
      <c r="G240" s="251"/>
      <c r="N240" s="257"/>
      <c r="O240" s="257"/>
    </row>
    <row r="241" spans="2:15" ht="14">
      <c r="B241" s="251"/>
      <c r="C241" s="251"/>
      <c r="E241" s="267"/>
      <c r="G241" s="251"/>
      <c r="N241" s="257"/>
      <c r="O241" s="257"/>
    </row>
    <row r="242" spans="2:15" ht="14">
      <c r="B242" s="251"/>
      <c r="C242" s="251"/>
      <c r="E242" s="267"/>
      <c r="G242" s="251"/>
      <c r="N242" s="257"/>
      <c r="O242" s="257"/>
    </row>
    <row r="243" spans="2:15" ht="14">
      <c r="B243" s="251"/>
      <c r="C243" s="251"/>
      <c r="E243" s="267"/>
      <c r="G243" s="251"/>
      <c r="N243" s="257"/>
      <c r="O243" s="257"/>
    </row>
    <row r="244" spans="2:15" ht="14">
      <c r="B244" s="251"/>
      <c r="C244" s="251"/>
      <c r="E244" s="267"/>
      <c r="G244" s="251"/>
      <c r="N244" s="257"/>
      <c r="O244" s="257"/>
    </row>
    <row r="245" spans="2:15" ht="14">
      <c r="B245" s="251"/>
      <c r="C245" s="251"/>
      <c r="E245" s="267"/>
      <c r="G245" s="251"/>
      <c r="N245" s="257"/>
      <c r="O245" s="257"/>
    </row>
    <row r="246" spans="2:15" ht="14">
      <c r="B246" s="251"/>
      <c r="C246" s="251"/>
      <c r="E246" s="267"/>
      <c r="G246" s="251"/>
      <c r="N246" s="257"/>
      <c r="O246" s="257"/>
    </row>
    <row r="247" spans="2:15" ht="14">
      <c r="B247" s="251"/>
      <c r="C247" s="251"/>
      <c r="E247" s="267"/>
      <c r="G247" s="251"/>
      <c r="N247" s="257"/>
      <c r="O247" s="257"/>
    </row>
    <row r="248" spans="2:15" ht="14">
      <c r="B248" s="251"/>
      <c r="C248" s="251"/>
      <c r="E248" s="267"/>
      <c r="G248" s="251"/>
      <c r="N248" s="257"/>
      <c r="O248" s="257"/>
    </row>
    <row r="249" spans="2:15" ht="14">
      <c r="B249" s="251"/>
      <c r="C249" s="251"/>
      <c r="E249" s="267"/>
      <c r="G249" s="251"/>
      <c r="N249" s="257"/>
      <c r="O249" s="257"/>
    </row>
    <row r="250" spans="2:15" ht="14">
      <c r="B250" s="251"/>
      <c r="C250" s="251"/>
      <c r="E250" s="267"/>
      <c r="G250" s="251"/>
      <c r="N250" s="257"/>
      <c r="O250" s="257"/>
    </row>
    <row r="251" spans="2:15" ht="14">
      <c r="B251" s="251"/>
      <c r="C251" s="251"/>
      <c r="E251" s="267"/>
      <c r="G251" s="251"/>
      <c r="N251" s="257"/>
      <c r="O251" s="257"/>
    </row>
    <row r="252" spans="2:15" ht="14">
      <c r="B252" s="251"/>
      <c r="C252" s="251"/>
      <c r="E252" s="267"/>
      <c r="G252" s="251"/>
      <c r="N252" s="257"/>
      <c r="O252" s="257"/>
    </row>
    <row r="253" spans="2:15" ht="14">
      <c r="B253" s="251"/>
      <c r="C253" s="251"/>
      <c r="E253" s="267"/>
      <c r="G253" s="251"/>
      <c r="N253" s="257"/>
      <c r="O253" s="257"/>
    </row>
    <row r="254" spans="2:15" ht="14">
      <c r="B254" s="251"/>
      <c r="C254" s="251"/>
      <c r="E254" s="267"/>
      <c r="G254" s="251"/>
      <c r="N254" s="257"/>
      <c r="O254" s="257"/>
    </row>
    <row r="255" spans="2:15" ht="14">
      <c r="B255" s="251"/>
      <c r="C255" s="251"/>
      <c r="E255" s="267"/>
      <c r="G255" s="251"/>
      <c r="N255" s="257"/>
      <c r="O255" s="257"/>
    </row>
    <row r="256" spans="2:15" ht="14">
      <c r="B256" s="251"/>
      <c r="C256" s="251"/>
      <c r="E256" s="267"/>
      <c r="G256" s="251"/>
      <c r="N256" s="257"/>
      <c r="O256" s="257"/>
    </row>
    <row r="257" spans="2:15" ht="14">
      <c r="B257" s="251"/>
      <c r="C257" s="251"/>
      <c r="E257" s="267"/>
      <c r="G257" s="251"/>
      <c r="N257" s="257"/>
      <c r="O257" s="257"/>
    </row>
    <row r="258" spans="2:15" ht="14">
      <c r="B258" s="251"/>
      <c r="C258" s="251"/>
      <c r="E258" s="267"/>
      <c r="G258" s="251"/>
      <c r="N258" s="257"/>
      <c r="O258" s="257"/>
    </row>
    <row r="259" spans="2:15" ht="14">
      <c r="B259" s="251"/>
      <c r="C259" s="251"/>
      <c r="E259" s="267"/>
      <c r="G259" s="251"/>
      <c r="N259" s="257"/>
      <c r="O259" s="257"/>
    </row>
    <row r="260" spans="2:15" ht="14">
      <c r="B260" s="251"/>
      <c r="C260" s="251"/>
      <c r="E260" s="267"/>
      <c r="G260" s="251"/>
      <c r="N260" s="257"/>
      <c r="O260" s="257"/>
    </row>
    <row r="261" spans="2:15" ht="14">
      <c r="B261" s="251"/>
      <c r="C261" s="251"/>
      <c r="E261" s="267"/>
      <c r="G261" s="251"/>
      <c r="N261" s="257"/>
      <c r="O261" s="257"/>
    </row>
    <row r="262" spans="2:15" ht="14">
      <c r="B262" s="251"/>
      <c r="C262" s="251"/>
      <c r="E262" s="267"/>
      <c r="G262" s="251"/>
      <c r="N262" s="257"/>
      <c r="O262" s="257"/>
    </row>
    <row r="263" spans="2:15" ht="14">
      <c r="B263" s="251"/>
      <c r="C263" s="251"/>
      <c r="E263" s="267"/>
      <c r="G263" s="251"/>
      <c r="N263" s="257"/>
      <c r="O263" s="257"/>
    </row>
    <row r="264" spans="2:15" ht="14">
      <c r="B264" s="251"/>
      <c r="C264" s="251"/>
      <c r="E264" s="267"/>
      <c r="G264" s="251"/>
      <c r="N264" s="257"/>
      <c r="O264" s="257"/>
    </row>
    <row r="265" spans="2:15" ht="14">
      <c r="B265" s="251"/>
      <c r="C265" s="251"/>
      <c r="E265" s="267"/>
      <c r="G265" s="251"/>
      <c r="N265" s="257"/>
      <c r="O265" s="257"/>
    </row>
    <row r="266" spans="2:15" ht="14">
      <c r="B266" s="251"/>
      <c r="C266" s="251"/>
      <c r="E266" s="267"/>
      <c r="G266" s="251"/>
      <c r="N266" s="257"/>
      <c r="O266" s="257"/>
    </row>
    <row r="267" spans="2:15" ht="14">
      <c r="B267" s="251"/>
      <c r="C267" s="251"/>
      <c r="E267" s="267"/>
      <c r="G267" s="251"/>
      <c r="N267" s="257"/>
      <c r="O267" s="257"/>
    </row>
    <row r="268" spans="2:15" ht="14">
      <c r="B268" s="251"/>
      <c r="C268" s="251"/>
      <c r="E268" s="267"/>
      <c r="G268" s="251"/>
      <c r="N268" s="257"/>
      <c r="O268" s="257"/>
    </row>
    <row r="269" spans="2:15" ht="14">
      <c r="B269" s="251"/>
      <c r="C269" s="251"/>
      <c r="E269" s="267"/>
      <c r="G269" s="251"/>
      <c r="N269" s="257"/>
      <c r="O269" s="257"/>
    </row>
    <row r="270" spans="2:15" ht="14">
      <c r="B270" s="251"/>
      <c r="C270" s="251"/>
      <c r="E270" s="267"/>
      <c r="G270" s="251"/>
      <c r="N270" s="257"/>
      <c r="O270" s="257"/>
    </row>
    <row r="271" spans="2:15" ht="14">
      <c r="B271" s="251"/>
      <c r="C271" s="251"/>
      <c r="E271" s="267"/>
      <c r="G271" s="251"/>
      <c r="N271" s="257"/>
      <c r="O271" s="257"/>
    </row>
    <row r="272" spans="2:15" ht="14">
      <c r="B272" s="251"/>
      <c r="C272" s="251"/>
      <c r="E272" s="267"/>
      <c r="G272" s="251"/>
      <c r="N272" s="257"/>
      <c r="O272" s="257"/>
    </row>
    <row r="273" spans="2:15" ht="14">
      <c r="B273" s="251"/>
      <c r="C273" s="251"/>
      <c r="E273" s="267"/>
      <c r="G273" s="251"/>
      <c r="N273" s="257"/>
      <c r="O273" s="257"/>
    </row>
    <row r="274" spans="2:15" ht="14">
      <c r="B274" s="251"/>
      <c r="C274" s="251"/>
      <c r="E274" s="267"/>
      <c r="G274" s="251"/>
      <c r="N274" s="257"/>
      <c r="O274" s="257"/>
    </row>
    <row r="275" spans="2:15" ht="14">
      <c r="B275" s="251"/>
      <c r="C275" s="251"/>
      <c r="E275" s="267"/>
      <c r="G275" s="251"/>
      <c r="N275" s="257"/>
      <c r="O275" s="257"/>
    </row>
    <row r="276" spans="2:15" ht="14">
      <c r="B276" s="251"/>
      <c r="C276" s="251"/>
      <c r="E276" s="267"/>
      <c r="G276" s="251"/>
      <c r="N276" s="257"/>
      <c r="O276" s="257"/>
    </row>
    <row r="277" spans="2:15" ht="14">
      <c r="B277" s="251"/>
      <c r="C277" s="251"/>
      <c r="E277" s="267"/>
      <c r="G277" s="251"/>
      <c r="N277" s="257"/>
      <c r="O277" s="257"/>
    </row>
    <row r="278" spans="2:15" ht="14">
      <c r="B278" s="251"/>
      <c r="C278" s="251"/>
      <c r="E278" s="267"/>
      <c r="G278" s="251"/>
      <c r="N278" s="257"/>
      <c r="O278" s="257"/>
    </row>
    <row r="279" spans="2:15" ht="14">
      <c r="B279" s="251"/>
      <c r="C279" s="251"/>
      <c r="E279" s="267"/>
      <c r="G279" s="251"/>
      <c r="N279" s="257"/>
      <c r="O279" s="257"/>
    </row>
    <row r="280" spans="2:15" ht="14">
      <c r="B280" s="251"/>
      <c r="C280" s="251"/>
      <c r="E280" s="267"/>
      <c r="G280" s="251"/>
      <c r="N280" s="257"/>
      <c r="O280" s="257"/>
    </row>
    <row r="281" spans="2:15" ht="14">
      <c r="B281" s="251"/>
      <c r="C281" s="251"/>
      <c r="E281" s="267"/>
      <c r="G281" s="251"/>
      <c r="N281" s="257"/>
      <c r="O281" s="257"/>
    </row>
    <row r="282" spans="2:15" ht="14">
      <c r="B282" s="251"/>
      <c r="C282" s="251"/>
      <c r="E282" s="267"/>
      <c r="G282" s="251"/>
      <c r="N282" s="257"/>
      <c r="O282" s="257"/>
    </row>
    <row r="283" spans="2:15" ht="14">
      <c r="B283" s="251"/>
      <c r="C283" s="251"/>
      <c r="E283" s="267"/>
      <c r="G283" s="251"/>
      <c r="N283" s="257"/>
      <c r="O283" s="257"/>
    </row>
    <row r="284" spans="2:15" ht="14">
      <c r="B284" s="251"/>
      <c r="C284" s="251"/>
      <c r="E284" s="267"/>
      <c r="G284" s="251"/>
      <c r="N284" s="257"/>
      <c r="O284" s="257"/>
    </row>
    <row r="285" spans="2:15" ht="14">
      <c r="B285" s="251"/>
      <c r="C285" s="251"/>
      <c r="E285" s="267"/>
      <c r="G285" s="251"/>
      <c r="N285" s="257"/>
      <c r="O285" s="257"/>
    </row>
    <row r="286" spans="2:15" ht="14">
      <c r="B286" s="251"/>
      <c r="C286" s="251"/>
      <c r="E286" s="267"/>
      <c r="G286" s="251"/>
      <c r="N286" s="257"/>
      <c r="O286" s="257"/>
    </row>
    <row r="287" spans="2:15" ht="14">
      <c r="B287" s="251"/>
      <c r="C287" s="251"/>
      <c r="E287" s="267"/>
      <c r="G287" s="251"/>
      <c r="N287" s="257"/>
      <c r="O287" s="257"/>
    </row>
    <row r="288" spans="2:15" ht="14">
      <c r="B288" s="251"/>
      <c r="C288" s="251"/>
      <c r="E288" s="267"/>
      <c r="G288" s="251"/>
      <c r="N288" s="257"/>
      <c r="O288" s="257"/>
    </row>
    <row r="289" spans="2:15" ht="14">
      <c r="B289" s="251"/>
      <c r="C289" s="251"/>
      <c r="E289" s="267"/>
      <c r="G289" s="251"/>
      <c r="N289" s="257"/>
      <c r="O289" s="257"/>
    </row>
    <row r="290" spans="2:15" ht="14">
      <c r="B290" s="251"/>
      <c r="C290" s="251"/>
      <c r="E290" s="267"/>
      <c r="G290" s="251"/>
      <c r="N290" s="257"/>
      <c r="O290" s="257"/>
    </row>
    <row r="291" spans="2:15" ht="14">
      <c r="B291" s="251"/>
      <c r="C291" s="251"/>
      <c r="E291" s="267"/>
      <c r="G291" s="251"/>
      <c r="N291" s="257"/>
      <c r="O291" s="257"/>
    </row>
    <row r="292" spans="2:15" ht="14">
      <c r="B292" s="251"/>
      <c r="C292" s="251"/>
      <c r="E292" s="267"/>
      <c r="G292" s="251"/>
      <c r="N292" s="257"/>
      <c r="O292" s="257"/>
    </row>
    <row r="293" spans="2:15" ht="14">
      <c r="B293" s="251"/>
      <c r="C293" s="251"/>
      <c r="E293" s="267"/>
      <c r="G293" s="251"/>
      <c r="N293" s="257"/>
      <c r="O293" s="257"/>
    </row>
    <row r="294" spans="2:15" ht="14">
      <c r="B294" s="251"/>
      <c r="C294" s="251"/>
      <c r="E294" s="267"/>
      <c r="G294" s="251"/>
      <c r="N294" s="257"/>
      <c r="O294" s="257"/>
    </row>
    <row r="295" spans="2:15" ht="14">
      <c r="B295" s="251"/>
      <c r="C295" s="251"/>
      <c r="E295" s="267"/>
      <c r="G295" s="251"/>
      <c r="N295" s="257"/>
      <c r="O295" s="257"/>
    </row>
    <row r="296" spans="2:15" ht="14">
      <c r="B296" s="251"/>
      <c r="C296" s="251"/>
      <c r="E296" s="267"/>
      <c r="G296" s="251"/>
      <c r="N296" s="257"/>
      <c r="O296" s="257"/>
    </row>
    <row r="297" spans="2:15" ht="14">
      <c r="B297" s="251"/>
      <c r="C297" s="251"/>
      <c r="E297" s="267"/>
      <c r="G297" s="251"/>
      <c r="N297" s="257"/>
      <c r="O297" s="257"/>
    </row>
    <row r="298" spans="2:15" ht="14">
      <c r="B298" s="251"/>
      <c r="C298" s="251"/>
      <c r="E298" s="267"/>
      <c r="G298" s="251"/>
      <c r="N298" s="257"/>
      <c r="O298" s="257"/>
    </row>
    <row r="299" spans="2:15" ht="14">
      <c r="B299" s="251"/>
      <c r="C299" s="251"/>
      <c r="E299" s="267"/>
      <c r="G299" s="251"/>
      <c r="N299" s="257"/>
      <c r="O299" s="257"/>
    </row>
    <row r="300" spans="2:15" ht="14">
      <c r="B300" s="251"/>
      <c r="C300" s="251"/>
      <c r="E300" s="267"/>
      <c r="G300" s="251"/>
      <c r="N300" s="257"/>
      <c r="O300" s="257"/>
    </row>
    <row r="301" spans="2:15" ht="14">
      <c r="B301" s="251"/>
      <c r="C301" s="251"/>
      <c r="E301" s="267"/>
      <c r="G301" s="251"/>
      <c r="N301" s="257"/>
      <c r="O301" s="257"/>
    </row>
    <row r="302" spans="2:15" ht="14">
      <c r="B302" s="251"/>
      <c r="C302" s="251"/>
      <c r="E302" s="267"/>
      <c r="G302" s="251"/>
      <c r="N302" s="257"/>
      <c r="O302" s="257"/>
    </row>
    <row r="303" spans="2:15" ht="14">
      <c r="B303" s="251"/>
      <c r="C303" s="251"/>
      <c r="E303" s="267"/>
      <c r="G303" s="251"/>
      <c r="N303" s="257"/>
      <c r="O303" s="257"/>
    </row>
    <row r="304" spans="2:15" ht="14">
      <c r="B304" s="251"/>
      <c r="C304" s="251"/>
      <c r="E304" s="267"/>
      <c r="G304" s="251"/>
      <c r="N304" s="257"/>
      <c r="O304" s="257"/>
    </row>
    <row r="305" spans="2:15" ht="14">
      <c r="B305" s="251"/>
      <c r="C305" s="251"/>
      <c r="E305" s="267"/>
      <c r="G305" s="251"/>
      <c r="N305" s="257"/>
      <c r="O305" s="257"/>
    </row>
    <row r="306" spans="2:15" ht="14">
      <c r="B306" s="251"/>
      <c r="C306" s="251"/>
      <c r="E306" s="267"/>
      <c r="G306" s="251"/>
      <c r="N306" s="257"/>
      <c r="O306" s="257"/>
    </row>
    <row r="307" spans="2:15" ht="14">
      <c r="B307" s="251"/>
      <c r="C307" s="251"/>
      <c r="E307" s="267"/>
      <c r="G307" s="251"/>
      <c r="N307" s="257"/>
      <c r="O307" s="257"/>
    </row>
    <row r="308" spans="2:15" ht="14">
      <c r="B308" s="251"/>
      <c r="C308" s="251"/>
      <c r="E308" s="267"/>
      <c r="G308" s="251"/>
      <c r="N308" s="257"/>
      <c r="O308" s="257"/>
    </row>
    <row r="309" spans="2:15" ht="14">
      <c r="B309" s="251"/>
      <c r="C309" s="251"/>
      <c r="E309" s="267"/>
      <c r="G309" s="251"/>
      <c r="N309" s="257"/>
      <c r="O309" s="257"/>
    </row>
    <row r="310" spans="2:15" ht="14">
      <c r="B310" s="251"/>
      <c r="C310" s="251"/>
      <c r="E310" s="267"/>
      <c r="G310" s="251"/>
      <c r="N310" s="257"/>
      <c r="O310" s="257"/>
    </row>
    <row r="311" spans="2:15" ht="14">
      <c r="B311" s="251"/>
      <c r="C311" s="251"/>
      <c r="E311" s="267"/>
      <c r="G311" s="251"/>
      <c r="N311" s="257"/>
      <c r="O311" s="257"/>
    </row>
    <row r="312" spans="2:15" ht="14">
      <c r="B312" s="251"/>
      <c r="C312" s="251"/>
      <c r="E312" s="267"/>
      <c r="G312" s="251"/>
      <c r="N312" s="257"/>
      <c r="O312" s="257"/>
    </row>
    <row r="313" spans="2:15" ht="14">
      <c r="B313" s="251"/>
      <c r="C313" s="251"/>
      <c r="E313" s="267"/>
      <c r="G313" s="251"/>
      <c r="N313" s="257"/>
      <c r="O313" s="257"/>
    </row>
    <row r="314" spans="2:15" ht="14">
      <c r="B314" s="251"/>
      <c r="C314" s="251"/>
      <c r="E314" s="267"/>
      <c r="G314" s="251"/>
      <c r="N314" s="257"/>
      <c r="O314" s="257"/>
    </row>
    <row r="315" spans="2:15" ht="14">
      <c r="B315" s="251"/>
      <c r="C315" s="251"/>
      <c r="E315" s="267"/>
      <c r="G315" s="251"/>
      <c r="N315" s="257"/>
      <c r="O315" s="257"/>
    </row>
    <row r="316" spans="2:15" ht="14">
      <c r="B316" s="251"/>
      <c r="C316" s="251"/>
      <c r="E316" s="267"/>
      <c r="G316" s="251"/>
      <c r="N316" s="257"/>
      <c r="O316" s="257"/>
    </row>
    <row r="317" spans="2:15" ht="14">
      <c r="B317" s="251"/>
      <c r="C317" s="251"/>
      <c r="E317" s="267"/>
      <c r="G317" s="251"/>
      <c r="N317" s="257"/>
      <c r="O317" s="257"/>
    </row>
    <row r="318" spans="2:15" ht="14">
      <c r="B318" s="251"/>
      <c r="C318" s="251"/>
      <c r="E318" s="267"/>
      <c r="G318" s="251"/>
      <c r="N318" s="257"/>
      <c r="O318" s="257"/>
    </row>
    <row r="319" spans="2:15" ht="14">
      <c r="B319" s="251"/>
      <c r="C319" s="251"/>
      <c r="E319" s="267"/>
      <c r="G319" s="251"/>
      <c r="N319" s="257"/>
      <c r="O319" s="257"/>
    </row>
    <row r="320" spans="2:15" ht="14">
      <c r="B320" s="251"/>
      <c r="C320" s="251"/>
      <c r="E320" s="267"/>
      <c r="G320" s="251"/>
      <c r="N320" s="257"/>
      <c r="O320" s="257"/>
    </row>
    <row r="321" spans="2:15" ht="14">
      <c r="B321" s="251"/>
      <c r="C321" s="251"/>
      <c r="E321" s="267"/>
      <c r="G321" s="251"/>
      <c r="N321" s="257"/>
      <c r="O321" s="257"/>
    </row>
    <row r="322" spans="2:15" ht="14">
      <c r="B322" s="251"/>
      <c r="C322" s="251"/>
      <c r="E322" s="267"/>
      <c r="G322" s="251"/>
      <c r="N322" s="257"/>
      <c r="O322" s="257"/>
    </row>
    <row r="323" spans="2:15" ht="14">
      <c r="B323" s="251"/>
      <c r="C323" s="251"/>
      <c r="E323" s="267"/>
      <c r="G323" s="251"/>
      <c r="N323" s="257"/>
      <c r="O323" s="257"/>
    </row>
    <row r="324" spans="2:15" ht="14">
      <c r="B324" s="251"/>
      <c r="C324" s="251"/>
      <c r="E324" s="267"/>
      <c r="G324" s="251"/>
      <c r="N324" s="257"/>
      <c r="O324" s="257"/>
    </row>
    <row r="325" spans="2:15" ht="14">
      <c r="B325" s="251"/>
      <c r="C325" s="251"/>
      <c r="E325" s="267"/>
      <c r="G325" s="251"/>
      <c r="N325" s="257"/>
      <c r="O325" s="257"/>
    </row>
    <row r="326" spans="2:15" ht="14">
      <c r="B326" s="251"/>
      <c r="C326" s="251"/>
      <c r="E326" s="267"/>
      <c r="G326" s="251"/>
      <c r="N326" s="257"/>
      <c r="O326" s="257"/>
    </row>
    <row r="327" spans="2:15" ht="14">
      <c r="B327" s="251"/>
      <c r="C327" s="251"/>
      <c r="E327" s="267"/>
      <c r="G327" s="251"/>
      <c r="N327" s="257"/>
      <c r="O327" s="257"/>
    </row>
    <row r="328" spans="2:15" ht="14">
      <c r="B328" s="251"/>
      <c r="C328" s="251"/>
      <c r="E328" s="267"/>
      <c r="G328" s="251"/>
      <c r="N328" s="257"/>
      <c r="O328" s="257"/>
    </row>
    <row r="329" spans="2:15" ht="14">
      <c r="B329" s="251"/>
      <c r="C329" s="251"/>
      <c r="E329" s="267"/>
      <c r="G329" s="251"/>
      <c r="N329" s="257"/>
      <c r="O329" s="257"/>
    </row>
    <row r="330" spans="2:15" ht="14">
      <c r="B330" s="251"/>
      <c r="C330" s="251"/>
      <c r="E330" s="267"/>
      <c r="G330" s="251"/>
      <c r="N330" s="257"/>
      <c r="O330" s="257"/>
    </row>
    <row r="331" spans="2:15" ht="14">
      <c r="B331" s="251"/>
      <c r="C331" s="251"/>
      <c r="E331" s="267"/>
      <c r="G331" s="251"/>
      <c r="N331" s="257"/>
      <c r="O331" s="257"/>
    </row>
    <row r="332" spans="2:15" ht="14">
      <c r="B332" s="251"/>
      <c r="C332" s="251"/>
      <c r="E332" s="267"/>
      <c r="G332" s="251"/>
      <c r="N332" s="257"/>
      <c r="O332" s="257"/>
    </row>
    <row r="333" spans="2:15" ht="14">
      <c r="B333" s="251"/>
      <c r="C333" s="251"/>
      <c r="E333" s="267"/>
      <c r="G333" s="251"/>
      <c r="N333" s="257"/>
      <c r="O333" s="257"/>
    </row>
    <row r="334" spans="2:15" ht="14">
      <c r="B334" s="251"/>
      <c r="C334" s="251"/>
      <c r="E334" s="267"/>
      <c r="G334" s="251"/>
      <c r="N334" s="257"/>
      <c r="O334" s="257"/>
    </row>
    <row r="335" spans="2:15" ht="14">
      <c r="B335" s="251"/>
      <c r="C335" s="251"/>
      <c r="E335" s="267"/>
      <c r="G335" s="251"/>
      <c r="N335" s="257"/>
      <c r="O335" s="257"/>
    </row>
    <row r="336" spans="2:15" ht="14">
      <c r="B336" s="251"/>
      <c r="C336" s="251"/>
      <c r="E336" s="267"/>
      <c r="G336" s="251"/>
      <c r="N336" s="257"/>
      <c r="O336" s="257"/>
    </row>
    <row r="337" spans="2:15" ht="14">
      <c r="B337" s="251"/>
      <c r="C337" s="251"/>
      <c r="E337" s="267"/>
      <c r="G337" s="251"/>
      <c r="N337" s="257"/>
      <c r="O337" s="257"/>
    </row>
    <row r="338" spans="2:15" ht="14">
      <c r="B338" s="251"/>
      <c r="C338" s="251"/>
      <c r="E338" s="267"/>
      <c r="G338" s="251"/>
      <c r="N338" s="257"/>
      <c r="O338" s="257"/>
    </row>
    <row r="339" spans="2:15" ht="14">
      <c r="B339" s="251"/>
      <c r="C339" s="251"/>
      <c r="E339" s="267"/>
      <c r="G339" s="251"/>
      <c r="N339" s="257"/>
      <c r="O339" s="257"/>
    </row>
    <row r="340" spans="2:15" ht="14">
      <c r="B340" s="251"/>
      <c r="C340" s="251"/>
      <c r="E340" s="267"/>
      <c r="G340" s="251"/>
      <c r="N340" s="257"/>
      <c r="O340" s="257"/>
    </row>
    <row r="341" spans="2:15" ht="14">
      <c r="B341" s="251"/>
      <c r="C341" s="251"/>
      <c r="E341" s="267"/>
      <c r="G341" s="251"/>
      <c r="N341" s="257"/>
      <c r="O341" s="257"/>
    </row>
    <row r="342" spans="2:15" ht="14">
      <c r="B342" s="251"/>
      <c r="C342" s="251"/>
      <c r="E342" s="267"/>
      <c r="G342" s="251"/>
      <c r="N342" s="257"/>
      <c r="O342" s="257"/>
    </row>
    <row r="343" spans="2:15" ht="14">
      <c r="B343" s="251"/>
      <c r="C343" s="251"/>
      <c r="E343" s="267"/>
      <c r="G343" s="251"/>
      <c r="N343" s="257"/>
      <c r="O343" s="257"/>
    </row>
    <row r="344" spans="2:15" ht="14">
      <c r="B344" s="251"/>
      <c r="C344" s="251"/>
      <c r="E344" s="267"/>
      <c r="G344" s="251"/>
      <c r="N344" s="257"/>
      <c r="O344" s="257"/>
    </row>
    <row r="345" spans="2:15" ht="14">
      <c r="B345" s="251"/>
      <c r="C345" s="251"/>
      <c r="E345" s="267"/>
      <c r="G345" s="251"/>
      <c r="N345" s="257"/>
      <c r="O345" s="257"/>
    </row>
    <row r="346" spans="2:15" ht="14">
      <c r="B346" s="251"/>
      <c r="C346" s="251"/>
      <c r="E346" s="267"/>
      <c r="G346" s="251"/>
      <c r="N346" s="257"/>
      <c r="O346" s="257"/>
    </row>
    <row r="347" spans="2:15" ht="14">
      <c r="B347" s="251"/>
      <c r="C347" s="251"/>
      <c r="E347" s="267"/>
      <c r="G347" s="251"/>
      <c r="N347" s="257"/>
      <c r="O347" s="257"/>
    </row>
    <row r="348" spans="2:15" ht="14">
      <c r="B348" s="251"/>
      <c r="C348" s="251"/>
      <c r="E348" s="267"/>
      <c r="G348" s="251"/>
      <c r="N348" s="257"/>
      <c r="O348" s="257"/>
    </row>
    <row r="349" spans="2:15" ht="14">
      <c r="B349" s="251"/>
      <c r="C349" s="251"/>
      <c r="E349" s="267"/>
      <c r="G349" s="251"/>
      <c r="N349" s="257"/>
      <c r="O349" s="257"/>
    </row>
    <row r="350" spans="2:15" ht="14">
      <c r="B350" s="251"/>
      <c r="C350" s="251"/>
      <c r="E350" s="267"/>
      <c r="G350" s="251"/>
      <c r="N350" s="257"/>
      <c r="O350" s="257"/>
    </row>
    <row r="351" spans="2:15" ht="14">
      <c r="B351" s="251"/>
      <c r="C351" s="251"/>
      <c r="E351" s="267"/>
      <c r="G351" s="251"/>
      <c r="N351" s="257"/>
      <c r="O351" s="257"/>
    </row>
    <row r="352" spans="2:15" ht="14">
      <c r="B352" s="251"/>
      <c r="C352" s="251"/>
      <c r="E352" s="267"/>
      <c r="G352" s="251"/>
      <c r="N352" s="257"/>
      <c r="O352" s="257"/>
    </row>
    <row r="353" spans="2:15" ht="14">
      <c r="B353" s="251"/>
      <c r="C353" s="251"/>
      <c r="E353" s="267"/>
      <c r="G353" s="251"/>
      <c r="N353" s="257"/>
      <c r="O353" s="257"/>
    </row>
    <row r="354" spans="2:15" ht="14">
      <c r="B354" s="251"/>
      <c r="C354" s="251"/>
      <c r="E354" s="267"/>
      <c r="G354" s="251"/>
      <c r="N354" s="257"/>
      <c r="O354" s="257"/>
    </row>
    <row r="355" spans="2:15" ht="14">
      <c r="B355" s="251"/>
      <c r="C355" s="251"/>
      <c r="E355" s="267"/>
      <c r="G355" s="251"/>
      <c r="N355" s="257"/>
      <c r="O355" s="257"/>
    </row>
    <row r="356" spans="2:15" ht="14">
      <c r="B356" s="251"/>
      <c r="C356" s="251"/>
      <c r="E356" s="267"/>
      <c r="G356" s="251"/>
      <c r="N356" s="257"/>
      <c r="O356" s="257"/>
    </row>
    <row r="357" spans="2:15" ht="14">
      <c r="B357" s="251"/>
      <c r="C357" s="251"/>
      <c r="E357" s="267"/>
      <c r="G357" s="251"/>
      <c r="N357" s="257"/>
      <c r="O357" s="257"/>
    </row>
    <row r="358" spans="2:15" ht="14">
      <c r="B358" s="251"/>
      <c r="C358" s="251"/>
      <c r="E358" s="267"/>
      <c r="G358" s="251"/>
      <c r="N358" s="257"/>
      <c r="O358" s="257"/>
    </row>
    <row r="359" spans="2:15" ht="14">
      <c r="B359" s="251"/>
      <c r="C359" s="251"/>
      <c r="E359" s="267"/>
      <c r="G359" s="251"/>
      <c r="N359" s="257"/>
      <c r="O359" s="257"/>
    </row>
    <row r="360" spans="2:15" ht="14">
      <c r="B360" s="251"/>
      <c r="C360" s="251"/>
      <c r="E360" s="267"/>
      <c r="G360" s="251"/>
      <c r="N360" s="257"/>
      <c r="O360" s="257"/>
    </row>
    <row r="361" spans="2:15" ht="14">
      <c r="B361" s="251"/>
      <c r="C361" s="251"/>
      <c r="E361" s="267"/>
      <c r="G361" s="251"/>
      <c r="N361" s="257"/>
      <c r="O361" s="257"/>
    </row>
    <row r="362" spans="2:15" ht="14">
      <c r="B362" s="251"/>
      <c r="C362" s="251"/>
      <c r="E362" s="267"/>
      <c r="G362" s="251"/>
      <c r="N362" s="257"/>
      <c r="O362" s="257"/>
    </row>
    <row r="363" spans="2:15" ht="14">
      <c r="B363" s="251"/>
      <c r="C363" s="251"/>
      <c r="E363" s="267"/>
      <c r="G363" s="251"/>
      <c r="N363" s="257"/>
      <c r="O363" s="257"/>
    </row>
    <row r="364" spans="2:15" ht="14">
      <c r="B364" s="251"/>
      <c r="C364" s="251"/>
      <c r="E364" s="267"/>
      <c r="G364" s="251"/>
      <c r="N364" s="257"/>
      <c r="O364" s="257"/>
    </row>
    <row r="365" spans="2:15" ht="14">
      <c r="B365" s="251"/>
      <c r="C365" s="251"/>
      <c r="E365" s="267"/>
      <c r="G365" s="251"/>
      <c r="N365" s="257"/>
      <c r="O365" s="257"/>
    </row>
    <row r="366" spans="2:15" ht="14">
      <c r="B366" s="251"/>
      <c r="C366" s="251"/>
      <c r="E366" s="267"/>
      <c r="G366" s="251"/>
      <c r="N366" s="257"/>
      <c r="O366" s="257"/>
    </row>
    <row r="367" spans="2:15" ht="14">
      <c r="B367" s="251"/>
      <c r="C367" s="251"/>
      <c r="E367" s="267"/>
      <c r="G367" s="251"/>
      <c r="N367" s="257"/>
      <c r="O367" s="257"/>
    </row>
    <row r="368" spans="2:15" ht="14">
      <c r="B368" s="251"/>
      <c r="C368" s="251"/>
      <c r="E368" s="267"/>
      <c r="G368" s="251"/>
      <c r="N368" s="257"/>
      <c r="O368" s="257"/>
    </row>
    <row r="369" spans="2:15" ht="14">
      <c r="B369" s="251"/>
      <c r="C369" s="251"/>
      <c r="E369" s="267"/>
      <c r="G369" s="251"/>
      <c r="N369" s="257"/>
      <c r="O369" s="257"/>
    </row>
    <row r="370" spans="2:15" ht="14">
      <c r="B370" s="251"/>
      <c r="C370" s="251"/>
      <c r="E370" s="267"/>
      <c r="G370" s="251"/>
      <c r="N370" s="257"/>
      <c r="O370" s="257"/>
    </row>
    <row r="371" spans="2:15" ht="14">
      <c r="B371" s="251"/>
      <c r="C371" s="251"/>
      <c r="E371" s="267"/>
      <c r="G371" s="251"/>
      <c r="N371" s="257"/>
      <c r="O371" s="257"/>
    </row>
    <row r="372" spans="2:15" ht="14">
      <c r="B372" s="251"/>
      <c r="C372" s="251"/>
      <c r="E372" s="267"/>
      <c r="G372" s="251"/>
      <c r="N372" s="257"/>
      <c r="O372" s="257"/>
    </row>
    <row r="373" spans="2:15" ht="14">
      <c r="B373" s="251"/>
      <c r="C373" s="251"/>
      <c r="E373" s="267"/>
      <c r="G373" s="251"/>
      <c r="N373" s="257"/>
      <c r="O373" s="257"/>
    </row>
    <row r="374" spans="2:15" ht="14">
      <c r="B374" s="251"/>
      <c r="C374" s="251"/>
      <c r="E374" s="267"/>
      <c r="G374" s="251"/>
      <c r="N374" s="257"/>
      <c r="O374" s="257"/>
    </row>
    <row r="375" spans="2:15" ht="14">
      <c r="B375" s="251"/>
      <c r="C375" s="251"/>
      <c r="E375" s="267"/>
      <c r="G375" s="251"/>
      <c r="N375" s="257"/>
      <c r="O375" s="257"/>
    </row>
    <row r="376" spans="2:15" ht="14">
      <c r="B376" s="251"/>
      <c r="C376" s="251"/>
      <c r="E376" s="267"/>
      <c r="G376" s="251"/>
      <c r="N376" s="257"/>
      <c r="O376" s="257"/>
    </row>
    <row r="377" spans="2:15" ht="14">
      <c r="B377" s="251"/>
      <c r="C377" s="251"/>
      <c r="E377" s="267"/>
      <c r="G377" s="251"/>
      <c r="N377" s="257"/>
      <c r="O377" s="257"/>
    </row>
    <row r="378" spans="2:15" ht="14">
      <c r="B378" s="251"/>
      <c r="C378" s="251"/>
      <c r="E378" s="267"/>
      <c r="G378" s="251"/>
      <c r="N378" s="257"/>
      <c r="O378" s="257"/>
    </row>
    <row r="379" spans="2:15" ht="14">
      <c r="B379" s="251"/>
      <c r="C379" s="251"/>
      <c r="E379" s="267"/>
      <c r="G379" s="251"/>
      <c r="N379" s="257"/>
      <c r="O379" s="257"/>
    </row>
    <row r="380" spans="2:15" ht="14">
      <c r="B380" s="251"/>
      <c r="C380" s="251"/>
      <c r="E380" s="267"/>
      <c r="G380" s="251"/>
      <c r="N380" s="257"/>
      <c r="O380" s="257"/>
    </row>
    <row r="381" spans="2:15" ht="14">
      <c r="B381" s="251"/>
      <c r="C381" s="251"/>
      <c r="E381" s="267"/>
      <c r="G381" s="251"/>
      <c r="N381" s="257"/>
      <c r="O381" s="257"/>
    </row>
    <row r="382" spans="2:15" ht="14">
      <c r="B382" s="251"/>
      <c r="C382" s="251"/>
      <c r="E382" s="267"/>
      <c r="G382" s="251"/>
      <c r="N382" s="257"/>
      <c r="O382" s="257"/>
    </row>
    <row r="383" spans="2:15" ht="14">
      <c r="B383" s="251"/>
      <c r="C383" s="251"/>
      <c r="E383" s="267"/>
      <c r="G383" s="251"/>
      <c r="N383" s="257"/>
      <c r="O383" s="257"/>
    </row>
    <row r="384" spans="2:15" ht="14">
      <c r="B384" s="251"/>
      <c r="C384" s="251"/>
      <c r="E384" s="267"/>
      <c r="G384" s="251"/>
      <c r="N384" s="257"/>
      <c r="O384" s="257"/>
    </row>
    <row r="385" spans="2:15" ht="14">
      <c r="B385" s="251"/>
      <c r="C385" s="251"/>
      <c r="E385" s="267"/>
      <c r="G385" s="251"/>
      <c r="N385" s="257"/>
      <c r="O385" s="257"/>
    </row>
    <row r="386" spans="2:15" ht="14">
      <c r="B386" s="251"/>
      <c r="C386" s="251"/>
      <c r="E386" s="267"/>
      <c r="G386" s="251"/>
      <c r="N386" s="257"/>
      <c r="O386" s="257"/>
    </row>
    <row r="387" spans="2:15" ht="14">
      <c r="B387" s="251"/>
      <c r="C387" s="251"/>
      <c r="E387" s="267"/>
      <c r="G387" s="251"/>
      <c r="N387" s="257"/>
      <c r="O387" s="257"/>
    </row>
    <row r="388" spans="2:15" ht="14">
      <c r="B388" s="251"/>
      <c r="C388" s="251"/>
      <c r="E388" s="267"/>
      <c r="G388" s="251"/>
      <c r="N388" s="257"/>
      <c r="O388" s="257"/>
    </row>
    <row r="389" spans="2:15" ht="14">
      <c r="B389" s="251"/>
      <c r="C389" s="251"/>
      <c r="E389" s="267"/>
      <c r="G389" s="251"/>
      <c r="N389" s="257"/>
      <c r="O389" s="257"/>
    </row>
    <row r="390" spans="2:15" ht="14">
      <c r="B390" s="251"/>
      <c r="C390" s="251"/>
      <c r="E390" s="267"/>
      <c r="G390" s="251"/>
      <c r="N390" s="257"/>
      <c r="O390" s="257"/>
    </row>
    <row r="391" spans="2:15" ht="14">
      <c r="B391" s="251"/>
      <c r="C391" s="251"/>
      <c r="E391" s="267"/>
      <c r="G391" s="251"/>
      <c r="N391" s="257"/>
      <c r="O391" s="257"/>
    </row>
    <row r="392" spans="2:15" ht="14">
      <c r="B392" s="251"/>
      <c r="C392" s="251"/>
      <c r="E392" s="267"/>
      <c r="G392" s="251"/>
      <c r="N392" s="257"/>
      <c r="O392" s="257"/>
    </row>
    <row r="393" spans="2:15" ht="14">
      <c r="B393" s="251"/>
      <c r="C393" s="251"/>
      <c r="E393" s="267"/>
      <c r="G393" s="251"/>
      <c r="N393" s="257"/>
      <c r="O393" s="257"/>
    </row>
    <row r="394" spans="2:15" ht="14">
      <c r="B394" s="251"/>
      <c r="C394" s="251"/>
      <c r="E394" s="267"/>
      <c r="G394" s="251"/>
      <c r="N394" s="257"/>
      <c r="O394" s="257"/>
    </row>
    <row r="395" spans="2:15" ht="14">
      <c r="B395" s="251"/>
      <c r="C395" s="251"/>
      <c r="E395" s="267"/>
      <c r="G395" s="251"/>
      <c r="N395" s="257"/>
      <c r="O395" s="257"/>
    </row>
    <row r="396" spans="2:15" ht="14">
      <c r="B396" s="251"/>
      <c r="C396" s="251"/>
      <c r="E396" s="267"/>
      <c r="G396" s="251"/>
      <c r="N396" s="257"/>
      <c r="O396" s="257"/>
    </row>
    <row r="397" spans="2:15" ht="14">
      <c r="B397" s="251"/>
      <c r="C397" s="251"/>
      <c r="E397" s="267"/>
      <c r="G397" s="251"/>
      <c r="N397" s="257"/>
      <c r="O397" s="257"/>
    </row>
    <row r="398" spans="2:15" ht="14">
      <c r="B398" s="251"/>
      <c r="C398" s="251"/>
      <c r="E398" s="267"/>
      <c r="G398" s="251"/>
      <c r="N398" s="257"/>
      <c r="O398" s="257"/>
    </row>
    <row r="399" spans="2:15" ht="14">
      <c r="B399" s="251"/>
      <c r="C399" s="251"/>
      <c r="E399" s="267"/>
      <c r="G399" s="251"/>
      <c r="N399" s="257"/>
      <c r="O399" s="257"/>
    </row>
    <row r="400" spans="2:15" ht="14">
      <c r="B400" s="251"/>
      <c r="C400" s="251"/>
      <c r="E400" s="267"/>
      <c r="G400" s="251"/>
      <c r="N400" s="257"/>
      <c r="O400" s="257"/>
    </row>
    <row r="401" spans="2:15" ht="14">
      <c r="B401" s="251"/>
      <c r="C401" s="251"/>
      <c r="E401" s="267"/>
      <c r="G401" s="251"/>
      <c r="N401" s="257"/>
      <c r="O401" s="257"/>
    </row>
    <row r="402" spans="2:15" ht="14">
      <c r="B402" s="251"/>
      <c r="C402" s="251"/>
      <c r="E402" s="267"/>
      <c r="G402" s="251"/>
      <c r="N402" s="257"/>
      <c r="O402" s="257"/>
    </row>
    <row r="403" spans="2:15" ht="14">
      <c r="B403" s="251"/>
      <c r="C403" s="251"/>
      <c r="E403" s="267"/>
      <c r="G403" s="251"/>
      <c r="N403" s="257"/>
      <c r="O403" s="257"/>
    </row>
    <row r="404" spans="2:15" ht="14">
      <c r="B404" s="251"/>
      <c r="C404" s="251"/>
      <c r="E404" s="267"/>
      <c r="G404" s="251"/>
      <c r="N404" s="257"/>
      <c r="O404" s="257"/>
    </row>
    <row r="405" spans="2:15" ht="14">
      <c r="B405" s="251"/>
      <c r="C405" s="251"/>
      <c r="E405" s="267"/>
      <c r="G405" s="251"/>
      <c r="N405" s="257"/>
      <c r="O405" s="257"/>
    </row>
    <row r="406" spans="2:15" ht="14">
      <c r="B406" s="251"/>
      <c r="C406" s="251"/>
      <c r="E406" s="267"/>
      <c r="G406" s="251"/>
      <c r="N406" s="257"/>
      <c r="O406" s="257"/>
    </row>
    <row r="407" spans="2:15" ht="14">
      <c r="B407" s="251"/>
      <c r="C407" s="251"/>
      <c r="E407" s="267"/>
      <c r="G407" s="251"/>
      <c r="N407" s="257"/>
      <c r="O407" s="257"/>
    </row>
    <row r="408" spans="2:15" ht="14">
      <c r="B408" s="251"/>
      <c r="C408" s="251"/>
      <c r="E408" s="267"/>
      <c r="G408" s="251"/>
      <c r="N408" s="257"/>
      <c r="O408" s="257"/>
    </row>
    <row r="409" spans="2:15" ht="14">
      <c r="B409" s="251"/>
      <c r="C409" s="251"/>
      <c r="E409" s="267"/>
      <c r="G409" s="251"/>
      <c r="N409" s="257"/>
      <c r="O409" s="257"/>
    </row>
    <row r="410" spans="2:15" ht="14">
      <c r="B410" s="251"/>
      <c r="C410" s="251"/>
      <c r="E410" s="267"/>
      <c r="G410" s="251"/>
      <c r="N410" s="257"/>
      <c r="O410" s="257"/>
    </row>
    <row r="411" spans="2:15" ht="14">
      <c r="B411" s="251"/>
      <c r="C411" s="251"/>
      <c r="E411" s="267"/>
      <c r="G411" s="251"/>
      <c r="N411" s="257"/>
      <c r="O411" s="257"/>
    </row>
    <row r="412" spans="2:15" ht="14">
      <c r="B412" s="251"/>
      <c r="C412" s="251"/>
      <c r="E412" s="267"/>
      <c r="G412" s="251"/>
      <c r="N412" s="257"/>
      <c r="O412" s="257"/>
    </row>
    <row r="413" spans="2:15" ht="14">
      <c r="B413" s="251"/>
      <c r="C413" s="251"/>
      <c r="E413" s="267"/>
      <c r="G413" s="251"/>
      <c r="N413" s="257"/>
      <c r="O413" s="257"/>
    </row>
    <row r="414" spans="2:15" ht="14">
      <c r="B414" s="251"/>
      <c r="C414" s="251"/>
      <c r="E414" s="267"/>
      <c r="G414" s="251"/>
      <c r="N414" s="257"/>
      <c r="O414" s="257"/>
    </row>
    <row r="415" spans="2:15" ht="14">
      <c r="B415" s="251"/>
      <c r="C415" s="251"/>
      <c r="E415" s="267"/>
      <c r="G415" s="251"/>
      <c r="N415" s="257"/>
      <c r="O415" s="257"/>
    </row>
    <row r="416" spans="2:15" ht="14">
      <c r="B416" s="251"/>
      <c r="C416" s="251"/>
      <c r="E416" s="267"/>
      <c r="G416" s="251"/>
      <c r="N416" s="257"/>
      <c r="O416" s="257"/>
    </row>
    <row r="417" spans="2:15" ht="14">
      <c r="B417" s="251"/>
      <c r="C417" s="251"/>
      <c r="E417" s="267"/>
      <c r="G417" s="251"/>
      <c r="N417" s="257"/>
      <c r="O417" s="257"/>
    </row>
    <row r="418" spans="2:15" ht="14">
      <c r="B418" s="251"/>
      <c r="C418" s="251"/>
      <c r="E418" s="267"/>
      <c r="G418" s="251"/>
      <c r="N418" s="257"/>
      <c r="O418" s="257"/>
    </row>
    <row r="419" spans="2:15" ht="14">
      <c r="B419" s="251"/>
      <c r="C419" s="251"/>
      <c r="E419" s="267"/>
      <c r="G419" s="251"/>
      <c r="N419" s="257"/>
      <c r="O419" s="257"/>
    </row>
    <row r="420" spans="2:15" ht="14">
      <c r="B420" s="251"/>
      <c r="C420" s="251"/>
      <c r="E420" s="267"/>
      <c r="G420" s="251"/>
      <c r="N420" s="257"/>
      <c r="O420" s="257"/>
    </row>
    <row r="421" spans="2:15" ht="14">
      <c r="B421" s="251"/>
      <c r="C421" s="251"/>
      <c r="E421" s="267"/>
      <c r="G421" s="251"/>
      <c r="N421" s="257"/>
      <c r="O421" s="257"/>
    </row>
    <row r="422" spans="2:15" ht="14">
      <c r="B422" s="251"/>
      <c r="C422" s="251"/>
      <c r="E422" s="267"/>
      <c r="G422" s="251"/>
      <c r="N422" s="257"/>
      <c r="O422" s="257"/>
    </row>
    <row r="423" spans="2:15" ht="14">
      <c r="B423" s="251"/>
      <c r="C423" s="251"/>
      <c r="E423" s="267"/>
      <c r="G423" s="251"/>
      <c r="N423" s="257"/>
      <c r="O423" s="257"/>
    </row>
    <row r="424" spans="2:15" ht="14">
      <c r="B424" s="251"/>
      <c r="C424" s="251"/>
      <c r="E424" s="267"/>
      <c r="G424" s="251"/>
      <c r="N424" s="257"/>
      <c r="O424" s="257"/>
    </row>
    <row r="425" spans="2:15" ht="14">
      <c r="B425" s="251"/>
      <c r="C425" s="251"/>
      <c r="E425" s="267"/>
      <c r="G425" s="251"/>
      <c r="N425" s="257"/>
      <c r="O425" s="257"/>
    </row>
    <row r="426" spans="2:15" ht="14">
      <c r="B426" s="251"/>
      <c r="C426" s="251"/>
      <c r="E426" s="267"/>
      <c r="G426" s="251"/>
      <c r="N426" s="257"/>
      <c r="O426" s="257"/>
    </row>
    <row r="427" spans="2:15" ht="14">
      <c r="B427" s="251"/>
      <c r="C427" s="251"/>
      <c r="E427" s="267"/>
      <c r="G427" s="251"/>
      <c r="N427" s="257"/>
      <c r="O427" s="257"/>
    </row>
    <row r="428" spans="2:15" ht="14">
      <c r="B428" s="251"/>
      <c r="C428" s="251"/>
      <c r="E428" s="267"/>
      <c r="G428" s="251"/>
      <c r="N428" s="257"/>
      <c r="O428" s="257"/>
    </row>
    <row r="429" spans="2:15" ht="14">
      <c r="B429" s="251"/>
      <c r="C429" s="251"/>
      <c r="E429" s="267"/>
      <c r="G429" s="251"/>
      <c r="N429" s="257"/>
      <c r="O429" s="257"/>
    </row>
    <row r="430" spans="2:15" ht="14">
      <c r="B430" s="251"/>
      <c r="C430" s="251"/>
      <c r="E430" s="267"/>
      <c r="G430" s="251"/>
      <c r="N430" s="257"/>
      <c r="O430" s="257"/>
    </row>
    <row r="431" spans="2:15" ht="14">
      <c r="B431" s="251"/>
      <c r="C431" s="251"/>
      <c r="E431" s="267"/>
      <c r="G431" s="251"/>
      <c r="N431" s="257"/>
      <c r="O431" s="257"/>
    </row>
    <row r="432" spans="2:15" ht="14">
      <c r="B432" s="251"/>
      <c r="C432" s="251"/>
      <c r="E432" s="267"/>
      <c r="G432" s="251"/>
      <c r="N432" s="257"/>
      <c r="O432" s="257"/>
    </row>
    <row r="433" spans="2:15" ht="14">
      <c r="B433" s="251"/>
      <c r="C433" s="251"/>
      <c r="E433" s="267"/>
      <c r="G433" s="251"/>
      <c r="N433" s="257"/>
      <c r="O433" s="257"/>
    </row>
    <row r="434" spans="2:15" ht="14">
      <c r="B434" s="251"/>
      <c r="C434" s="251"/>
      <c r="E434" s="267"/>
      <c r="G434" s="251"/>
      <c r="N434" s="257"/>
      <c r="O434" s="257"/>
    </row>
    <row r="435" spans="2:15" ht="14">
      <c r="B435" s="251"/>
      <c r="C435" s="251"/>
      <c r="E435" s="267"/>
      <c r="G435" s="251"/>
      <c r="N435" s="257"/>
      <c r="O435" s="257"/>
    </row>
    <row r="436" spans="2:15" ht="14">
      <c r="B436" s="251"/>
      <c r="C436" s="251"/>
      <c r="E436" s="267"/>
      <c r="G436" s="251"/>
      <c r="N436" s="257"/>
      <c r="O436" s="257"/>
    </row>
    <row r="437" spans="2:15" ht="14">
      <c r="B437" s="251"/>
      <c r="C437" s="251"/>
      <c r="E437" s="267"/>
      <c r="G437" s="251"/>
      <c r="N437" s="257"/>
      <c r="O437" s="257"/>
    </row>
    <row r="438" spans="2:15" ht="14">
      <c r="B438" s="251"/>
      <c r="C438" s="251"/>
      <c r="E438" s="267"/>
      <c r="G438" s="251"/>
      <c r="N438" s="257"/>
      <c r="O438" s="257"/>
    </row>
    <row r="439" spans="2:15" ht="14">
      <c r="B439" s="251"/>
      <c r="C439" s="251"/>
      <c r="E439" s="267"/>
      <c r="G439" s="251"/>
      <c r="N439" s="257"/>
      <c r="O439" s="257"/>
    </row>
    <row r="440" spans="2:15" ht="14">
      <c r="B440" s="251"/>
      <c r="C440" s="251"/>
      <c r="E440" s="267"/>
      <c r="G440" s="251"/>
      <c r="N440" s="257"/>
      <c r="O440" s="257"/>
    </row>
    <row r="441" spans="2:15" ht="14">
      <c r="B441" s="251"/>
      <c r="C441" s="251"/>
      <c r="E441" s="267"/>
      <c r="G441" s="251"/>
      <c r="N441" s="257"/>
      <c r="O441" s="257"/>
    </row>
    <row r="442" spans="2:15" ht="14">
      <c r="B442" s="251"/>
      <c r="C442" s="251"/>
      <c r="E442" s="267"/>
      <c r="G442" s="251"/>
      <c r="N442" s="257"/>
      <c r="O442" s="257"/>
    </row>
    <row r="443" spans="2:15" ht="14">
      <c r="B443" s="251"/>
      <c r="C443" s="251"/>
      <c r="E443" s="267"/>
      <c r="G443" s="251"/>
      <c r="N443" s="257"/>
      <c r="O443" s="257"/>
    </row>
    <row r="444" spans="2:15" ht="14">
      <c r="B444" s="251"/>
      <c r="C444" s="251"/>
      <c r="E444" s="267"/>
      <c r="G444" s="251"/>
      <c r="N444" s="257"/>
      <c r="O444" s="257"/>
    </row>
    <row r="445" spans="2:15" ht="14">
      <c r="B445" s="251"/>
      <c r="C445" s="251"/>
      <c r="E445" s="267"/>
      <c r="G445" s="251"/>
      <c r="N445" s="257"/>
      <c r="O445" s="257"/>
    </row>
    <row r="446" spans="2:15" ht="14">
      <c r="B446" s="251"/>
      <c r="C446" s="251"/>
      <c r="E446" s="267"/>
      <c r="G446" s="251"/>
      <c r="N446" s="257"/>
      <c r="O446" s="257"/>
    </row>
    <row r="447" spans="2:15" ht="14">
      <c r="B447" s="251"/>
      <c r="C447" s="251"/>
      <c r="E447" s="267"/>
      <c r="G447" s="251"/>
      <c r="N447" s="257"/>
      <c r="O447" s="257"/>
    </row>
    <row r="448" spans="2:15" ht="14">
      <c r="B448" s="251"/>
      <c r="C448" s="251"/>
      <c r="E448" s="267"/>
      <c r="G448" s="251"/>
      <c r="N448" s="257"/>
      <c r="O448" s="257"/>
    </row>
    <row r="449" spans="2:15" ht="14">
      <c r="B449" s="251"/>
      <c r="C449" s="251"/>
      <c r="E449" s="267"/>
      <c r="G449" s="251"/>
      <c r="N449" s="257"/>
      <c r="O449" s="257"/>
    </row>
    <row r="450" spans="2:15" ht="14">
      <c r="B450" s="251"/>
      <c r="C450" s="251"/>
      <c r="E450" s="267"/>
      <c r="G450" s="251"/>
      <c r="N450" s="257"/>
      <c r="O450" s="257"/>
    </row>
    <row r="451" spans="2:15" ht="14">
      <c r="B451" s="251"/>
      <c r="C451" s="251"/>
      <c r="E451" s="267"/>
      <c r="G451" s="251"/>
      <c r="N451" s="257"/>
      <c r="O451" s="257"/>
    </row>
    <row r="452" spans="2:15" ht="14">
      <c r="B452" s="251"/>
      <c r="C452" s="251"/>
      <c r="E452" s="267"/>
      <c r="G452" s="251"/>
      <c r="N452" s="257"/>
      <c r="O452" s="257"/>
    </row>
    <row r="453" spans="2:15" ht="14">
      <c r="B453" s="251"/>
      <c r="C453" s="251"/>
      <c r="E453" s="267"/>
      <c r="G453" s="251"/>
      <c r="N453" s="257"/>
      <c r="O453" s="257"/>
    </row>
    <row r="454" spans="2:15" ht="14">
      <c r="B454" s="251"/>
      <c r="C454" s="251"/>
      <c r="E454" s="267"/>
      <c r="G454" s="251"/>
      <c r="N454" s="257"/>
      <c r="O454" s="257"/>
    </row>
    <row r="455" spans="2:15" ht="14">
      <c r="B455" s="251"/>
      <c r="C455" s="251"/>
      <c r="E455" s="267"/>
      <c r="G455" s="251"/>
      <c r="N455" s="257"/>
      <c r="O455" s="257"/>
    </row>
    <row r="456" spans="2:15" ht="14">
      <c r="B456" s="251"/>
      <c r="C456" s="251"/>
      <c r="E456" s="267"/>
      <c r="G456" s="251"/>
      <c r="N456" s="257"/>
      <c r="O456" s="257"/>
    </row>
    <row r="457" spans="2:15" ht="14">
      <c r="B457" s="251"/>
      <c r="C457" s="251"/>
      <c r="E457" s="267"/>
      <c r="G457" s="251"/>
      <c r="N457" s="257"/>
      <c r="O457" s="257"/>
    </row>
    <row r="458" spans="2:15" ht="14">
      <c r="B458" s="251"/>
      <c r="C458" s="251"/>
      <c r="E458" s="267"/>
      <c r="G458" s="251"/>
      <c r="N458" s="257"/>
      <c r="O458" s="257"/>
    </row>
    <row r="459" spans="2:15" ht="14">
      <c r="B459" s="251"/>
      <c r="C459" s="251"/>
      <c r="E459" s="267"/>
      <c r="G459" s="251"/>
      <c r="N459" s="257"/>
      <c r="O459" s="257"/>
    </row>
    <row r="460" spans="2:15" ht="14">
      <c r="B460" s="251"/>
      <c r="C460" s="251"/>
      <c r="E460" s="267"/>
      <c r="G460" s="251"/>
      <c r="N460" s="257"/>
      <c r="O460" s="257"/>
    </row>
    <row r="461" spans="2:15" ht="14">
      <c r="B461" s="251"/>
      <c r="C461" s="251"/>
      <c r="E461" s="267"/>
      <c r="G461" s="251"/>
      <c r="N461" s="257"/>
      <c r="O461" s="257"/>
    </row>
    <row r="462" spans="2:15" ht="14">
      <c r="B462" s="251"/>
      <c r="C462" s="251"/>
      <c r="E462" s="267"/>
      <c r="G462" s="251"/>
      <c r="N462" s="257"/>
      <c r="O462" s="257"/>
    </row>
    <row r="463" spans="2:15" ht="14">
      <c r="B463" s="251"/>
      <c r="C463" s="251"/>
      <c r="E463" s="267"/>
      <c r="G463" s="251"/>
      <c r="N463" s="257"/>
      <c r="O463" s="257"/>
    </row>
    <row r="464" spans="2:15" ht="14">
      <c r="B464" s="251"/>
      <c r="C464" s="251"/>
      <c r="E464" s="267"/>
      <c r="G464" s="251"/>
      <c r="N464" s="257"/>
      <c r="O464" s="257"/>
    </row>
    <row r="465" spans="2:15" ht="14">
      <c r="B465" s="251"/>
      <c r="C465" s="251"/>
      <c r="E465" s="267"/>
      <c r="G465" s="251"/>
      <c r="N465" s="257"/>
      <c r="O465" s="257"/>
    </row>
    <row r="466" spans="2:15" ht="14">
      <c r="B466" s="251"/>
      <c r="C466" s="251"/>
      <c r="E466" s="267"/>
      <c r="G466" s="251"/>
      <c r="N466" s="257"/>
      <c r="O466" s="257"/>
    </row>
    <row r="467" spans="2:15" ht="14">
      <c r="B467" s="251"/>
      <c r="C467" s="251"/>
      <c r="E467" s="267"/>
      <c r="G467" s="251"/>
      <c r="N467" s="257"/>
      <c r="O467" s="257"/>
    </row>
    <row r="468" spans="2:15" ht="14">
      <c r="B468" s="251"/>
      <c r="C468" s="251"/>
      <c r="E468" s="267"/>
      <c r="G468" s="251"/>
      <c r="N468" s="257"/>
      <c r="O468" s="257"/>
    </row>
    <row r="469" spans="2:15" ht="14">
      <c r="B469" s="251"/>
      <c r="C469" s="251"/>
      <c r="E469" s="267"/>
      <c r="G469" s="251"/>
      <c r="N469" s="257"/>
      <c r="O469" s="257"/>
    </row>
    <row r="470" spans="2:15" ht="14">
      <c r="B470" s="251"/>
      <c r="C470" s="251"/>
      <c r="E470" s="267"/>
      <c r="G470" s="251"/>
      <c r="N470" s="257"/>
      <c r="O470" s="257"/>
    </row>
    <row r="471" spans="2:15" ht="14">
      <c r="B471" s="251"/>
      <c r="C471" s="251"/>
      <c r="E471" s="267"/>
      <c r="G471" s="251"/>
      <c r="N471" s="257"/>
      <c r="O471" s="257"/>
    </row>
    <row r="472" spans="2:15" ht="14">
      <c r="B472" s="251"/>
      <c r="C472" s="251"/>
      <c r="E472" s="267"/>
      <c r="G472" s="251"/>
      <c r="N472" s="257"/>
      <c r="O472" s="257"/>
    </row>
    <row r="473" spans="2:15" ht="14">
      <c r="B473" s="251"/>
      <c r="C473" s="251"/>
      <c r="E473" s="267"/>
      <c r="G473" s="251"/>
      <c r="N473" s="257"/>
      <c r="O473" s="257"/>
    </row>
    <row r="474" spans="2:15" ht="14">
      <c r="B474" s="251"/>
      <c r="C474" s="251"/>
      <c r="E474" s="267"/>
      <c r="G474" s="251"/>
      <c r="N474" s="257"/>
      <c r="O474" s="257"/>
    </row>
    <row r="475" spans="2:15" ht="14">
      <c r="B475" s="251"/>
      <c r="C475" s="251"/>
      <c r="E475" s="267"/>
      <c r="G475" s="251"/>
      <c r="N475" s="257"/>
      <c r="O475" s="257"/>
    </row>
    <row r="476" spans="2:15" ht="14">
      <c r="B476" s="251"/>
      <c r="C476" s="251"/>
      <c r="E476" s="267"/>
      <c r="G476" s="251"/>
      <c r="N476" s="257"/>
      <c r="O476" s="257"/>
    </row>
    <row r="477" spans="2:15" ht="14">
      <c r="B477" s="251"/>
      <c r="C477" s="251"/>
      <c r="E477" s="267"/>
      <c r="G477" s="251"/>
      <c r="N477" s="257"/>
      <c r="O477" s="257"/>
    </row>
    <row r="478" spans="2:15" ht="14">
      <c r="B478" s="251"/>
      <c r="C478" s="251"/>
      <c r="E478" s="267"/>
      <c r="G478" s="251"/>
      <c r="N478" s="257"/>
      <c r="O478" s="257"/>
    </row>
    <row r="479" spans="2:15" ht="14">
      <c r="B479" s="251"/>
      <c r="C479" s="251"/>
      <c r="E479" s="267"/>
      <c r="G479" s="251"/>
      <c r="N479" s="257"/>
      <c r="O479" s="257"/>
    </row>
    <row r="480" spans="2:15" ht="14">
      <c r="B480" s="251"/>
      <c r="C480" s="251"/>
      <c r="E480" s="267"/>
      <c r="G480" s="251"/>
      <c r="N480" s="257"/>
      <c r="O480" s="257"/>
    </row>
    <row r="481" spans="2:15" ht="14">
      <c r="B481" s="251"/>
      <c r="C481" s="251"/>
      <c r="E481" s="267"/>
      <c r="G481" s="251"/>
      <c r="N481" s="257"/>
      <c r="O481" s="257"/>
    </row>
    <row r="482" spans="2:15" ht="14">
      <c r="B482" s="251"/>
      <c r="C482" s="251"/>
      <c r="E482" s="267"/>
      <c r="G482" s="251"/>
      <c r="N482" s="257"/>
      <c r="O482" s="257"/>
    </row>
    <row r="483" spans="2:15" ht="14">
      <c r="B483" s="251"/>
      <c r="C483" s="251"/>
      <c r="E483" s="267"/>
      <c r="G483" s="251"/>
      <c r="N483" s="257"/>
      <c r="O483" s="257"/>
    </row>
    <row r="484" spans="2:15" ht="14">
      <c r="B484" s="251"/>
      <c r="C484" s="251"/>
      <c r="E484" s="267"/>
      <c r="G484" s="251"/>
      <c r="N484" s="257"/>
      <c r="O484" s="257"/>
    </row>
    <row r="485" spans="2:15" ht="14">
      <c r="B485" s="251"/>
      <c r="C485" s="251"/>
      <c r="E485" s="267"/>
      <c r="G485" s="251"/>
      <c r="N485" s="257"/>
      <c r="O485" s="257"/>
    </row>
    <row r="486" spans="2:15" ht="14">
      <c r="B486" s="251"/>
      <c r="C486" s="251"/>
      <c r="E486" s="267"/>
      <c r="G486" s="251"/>
      <c r="N486" s="257"/>
      <c r="O486" s="257"/>
    </row>
    <row r="487" spans="2:15" ht="14">
      <c r="B487" s="251"/>
      <c r="C487" s="251"/>
      <c r="E487" s="267"/>
      <c r="G487" s="251"/>
      <c r="N487" s="257"/>
      <c r="O487" s="257"/>
    </row>
    <row r="488" spans="2:15" ht="14">
      <c r="B488" s="251"/>
      <c r="C488" s="251"/>
      <c r="E488" s="267"/>
      <c r="G488" s="251"/>
      <c r="N488" s="257"/>
      <c r="O488" s="257"/>
    </row>
    <row r="489" spans="2:15" ht="14">
      <c r="B489" s="251"/>
      <c r="C489" s="251"/>
      <c r="E489" s="267"/>
      <c r="G489" s="251"/>
      <c r="N489" s="257"/>
      <c r="O489" s="257"/>
    </row>
    <row r="490" spans="2:15" ht="14">
      <c r="B490" s="251"/>
      <c r="C490" s="251"/>
      <c r="E490" s="267"/>
      <c r="G490" s="251"/>
      <c r="N490" s="257"/>
      <c r="O490" s="257"/>
    </row>
    <row r="491" spans="2:15" ht="14">
      <c r="B491" s="251"/>
      <c r="C491" s="251"/>
      <c r="E491" s="267"/>
      <c r="G491" s="251"/>
      <c r="N491" s="257"/>
      <c r="O491" s="257"/>
    </row>
    <row r="492" spans="2:15" ht="14">
      <c r="B492" s="251"/>
      <c r="C492" s="251"/>
      <c r="E492" s="267"/>
      <c r="G492" s="251"/>
      <c r="N492" s="257"/>
      <c r="O492" s="257"/>
    </row>
    <row r="493" spans="2:15" ht="14">
      <c r="B493" s="251"/>
      <c r="C493" s="251"/>
      <c r="E493" s="267"/>
      <c r="G493" s="251"/>
      <c r="N493" s="257"/>
      <c r="O493" s="257"/>
    </row>
    <row r="494" spans="2:15" ht="14">
      <c r="B494" s="251"/>
      <c r="C494" s="251"/>
      <c r="E494" s="267"/>
      <c r="G494" s="251"/>
      <c r="N494" s="257"/>
      <c r="O494" s="257"/>
    </row>
    <row r="495" spans="2:15" ht="14">
      <c r="B495" s="251"/>
      <c r="C495" s="251"/>
      <c r="E495" s="267"/>
      <c r="G495" s="251"/>
      <c r="N495" s="257"/>
      <c r="O495" s="257"/>
    </row>
    <row r="496" spans="2:15" ht="14">
      <c r="B496" s="251"/>
      <c r="C496" s="251"/>
      <c r="E496" s="267"/>
      <c r="G496" s="251"/>
      <c r="N496" s="257"/>
      <c r="O496" s="257"/>
    </row>
    <row r="497" spans="2:15" ht="14">
      <c r="B497" s="251"/>
      <c r="C497" s="251"/>
      <c r="E497" s="267"/>
      <c r="G497" s="251"/>
      <c r="N497" s="257"/>
      <c r="O497" s="257"/>
    </row>
    <row r="498" spans="2:15" ht="14">
      <c r="B498" s="251"/>
      <c r="C498" s="251"/>
      <c r="E498" s="267"/>
      <c r="G498" s="251"/>
      <c r="N498" s="257"/>
      <c r="O498" s="257"/>
    </row>
    <row r="499" spans="2:15" ht="14">
      <c r="B499" s="251"/>
      <c r="C499" s="251"/>
      <c r="E499" s="267"/>
      <c r="G499" s="251"/>
      <c r="N499" s="257"/>
      <c r="O499" s="257"/>
    </row>
    <row r="500" spans="2:15" ht="14">
      <c r="B500" s="251"/>
      <c r="C500" s="251"/>
      <c r="E500" s="267"/>
      <c r="G500" s="251"/>
      <c r="N500" s="257"/>
      <c r="O500" s="257"/>
    </row>
    <row r="501" spans="2:15" ht="14">
      <c r="B501" s="251"/>
      <c r="C501" s="251"/>
      <c r="E501" s="267"/>
      <c r="G501" s="251"/>
      <c r="N501" s="257"/>
      <c r="O501" s="257"/>
    </row>
    <row r="502" spans="2:15" ht="14">
      <c r="B502" s="251"/>
      <c r="C502" s="251"/>
      <c r="E502" s="267"/>
      <c r="G502" s="251"/>
      <c r="N502" s="257"/>
      <c r="O502" s="257"/>
    </row>
    <row r="503" spans="2:15" ht="14">
      <c r="B503" s="251"/>
      <c r="C503" s="251"/>
      <c r="E503" s="267"/>
      <c r="G503" s="251"/>
      <c r="N503" s="257"/>
      <c r="O503" s="257"/>
    </row>
    <row r="504" spans="2:15" ht="14">
      <c r="B504" s="251"/>
      <c r="C504" s="251"/>
      <c r="E504" s="267"/>
      <c r="G504" s="251"/>
      <c r="N504" s="257"/>
      <c r="O504" s="257"/>
    </row>
    <row r="505" spans="2:15" ht="14">
      <c r="B505" s="251"/>
      <c r="C505" s="251"/>
      <c r="E505" s="267"/>
      <c r="G505" s="251"/>
      <c r="N505" s="257"/>
      <c r="O505" s="257"/>
    </row>
    <row r="506" spans="2:15" ht="14">
      <c r="B506" s="251"/>
      <c r="C506" s="251"/>
      <c r="E506" s="267"/>
      <c r="G506" s="251"/>
      <c r="N506" s="257"/>
      <c r="O506" s="257"/>
    </row>
    <row r="507" spans="2:15" ht="14">
      <c r="B507" s="251"/>
      <c r="C507" s="251"/>
      <c r="E507" s="267"/>
      <c r="G507" s="251"/>
      <c r="N507" s="257"/>
      <c r="O507" s="257"/>
    </row>
    <row r="508" spans="2:15" ht="14">
      <c r="B508" s="251"/>
      <c r="C508" s="251"/>
      <c r="E508" s="267"/>
      <c r="G508" s="251"/>
      <c r="N508" s="257"/>
      <c r="O508" s="257"/>
    </row>
    <row r="509" spans="2:15" ht="14">
      <c r="B509" s="251"/>
      <c r="C509" s="251"/>
      <c r="E509" s="267"/>
      <c r="G509" s="251"/>
      <c r="N509" s="257"/>
      <c r="O509" s="257"/>
    </row>
    <row r="510" spans="2:15" ht="14">
      <c r="B510" s="251"/>
      <c r="C510" s="251"/>
      <c r="E510" s="267"/>
      <c r="G510" s="251"/>
      <c r="N510" s="257"/>
      <c r="O510" s="257"/>
    </row>
    <row r="511" spans="2:15" ht="14">
      <c r="B511" s="251"/>
      <c r="C511" s="251"/>
      <c r="E511" s="267"/>
      <c r="G511" s="251"/>
      <c r="N511" s="257"/>
      <c r="O511" s="257"/>
    </row>
    <row r="512" spans="2:15" ht="14">
      <c r="B512" s="251"/>
      <c r="C512" s="251"/>
      <c r="E512" s="267"/>
      <c r="G512" s="251"/>
      <c r="N512" s="257"/>
      <c r="O512" s="257"/>
    </row>
    <row r="513" spans="2:15" ht="14">
      <c r="B513" s="251"/>
      <c r="C513" s="251"/>
      <c r="E513" s="267"/>
      <c r="G513" s="251"/>
      <c r="N513" s="257"/>
      <c r="O513" s="257"/>
    </row>
    <row r="514" spans="2:15" ht="14">
      <c r="B514" s="251"/>
      <c r="C514" s="251"/>
      <c r="E514" s="267"/>
      <c r="G514" s="251"/>
      <c r="N514" s="257"/>
      <c r="O514" s="257"/>
    </row>
    <row r="515" spans="2:15" ht="14">
      <c r="B515" s="251"/>
      <c r="C515" s="251"/>
      <c r="E515" s="267"/>
      <c r="G515" s="251"/>
      <c r="N515" s="257"/>
      <c r="O515" s="257"/>
    </row>
    <row r="516" spans="2:15" ht="14">
      <c r="B516" s="251"/>
      <c r="C516" s="251"/>
      <c r="E516" s="267"/>
      <c r="G516" s="251"/>
      <c r="N516" s="257"/>
      <c r="O516" s="257"/>
    </row>
    <row r="517" spans="2:15" ht="14">
      <c r="B517" s="251"/>
      <c r="C517" s="251"/>
      <c r="E517" s="267"/>
      <c r="G517" s="251"/>
      <c r="N517" s="257"/>
      <c r="O517" s="257"/>
    </row>
    <row r="518" spans="2:15" ht="14">
      <c r="B518" s="251"/>
      <c r="C518" s="251"/>
      <c r="E518" s="267"/>
      <c r="G518" s="251"/>
      <c r="N518" s="257"/>
      <c r="O518" s="257"/>
    </row>
    <row r="519" spans="2:15" ht="14">
      <c r="B519" s="251"/>
      <c r="C519" s="251"/>
      <c r="E519" s="267"/>
      <c r="G519" s="251"/>
      <c r="N519" s="257"/>
      <c r="O519" s="257"/>
    </row>
    <row r="520" spans="2:15" ht="14">
      <c r="B520" s="251"/>
      <c r="C520" s="251"/>
      <c r="E520" s="267"/>
      <c r="G520" s="251"/>
      <c r="N520" s="257"/>
      <c r="O520" s="257"/>
    </row>
    <row r="521" spans="2:15" ht="14">
      <c r="B521" s="251"/>
      <c r="C521" s="251"/>
      <c r="E521" s="267"/>
      <c r="G521" s="251"/>
      <c r="N521" s="257"/>
      <c r="O521" s="257"/>
    </row>
    <row r="522" spans="2:15" ht="14">
      <c r="B522" s="251"/>
      <c r="C522" s="251"/>
      <c r="E522" s="267"/>
      <c r="G522" s="251"/>
      <c r="N522" s="257"/>
      <c r="O522" s="257"/>
    </row>
    <row r="523" spans="2:15" ht="14">
      <c r="B523" s="251"/>
      <c r="C523" s="251"/>
      <c r="E523" s="267"/>
      <c r="G523" s="251"/>
      <c r="N523" s="257"/>
      <c r="O523" s="257"/>
    </row>
    <row r="524" spans="2:15" ht="14">
      <c r="B524" s="251"/>
      <c r="C524" s="251"/>
      <c r="E524" s="267"/>
      <c r="G524" s="251"/>
      <c r="N524" s="257"/>
      <c r="O524" s="257"/>
    </row>
    <row r="525" spans="2:15" ht="14">
      <c r="B525" s="251"/>
      <c r="C525" s="251"/>
      <c r="E525" s="267"/>
      <c r="G525" s="251"/>
      <c r="N525" s="257"/>
      <c r="O525" s="257"/>
    </row>
    <row r="526" spans="2:15" ht="14">
      <c r="B526" s="251"/>
      <c r="C526" s="251"/>
      <c r="E526" s="267"/>
      <c r="G526" s="251"/>
      <c r="N526" s="257"/>
      <c r="O526" s="257"/>
    </row>
    <row r="527" spans="2:15" ht="14">
      <c r="B527" s="251"/>
      <c r="C527" s="251"/>
      <c r="E527" s="267"/>
      <c r="G527" s="251"/>
      <c r="N527" s="257"/>
      <c r="O527" s="257"/>
    </row>
    <row r="528" spans="2:15" ht="14">
      <c r="B528" s="251"/>
      <c r="C528" s="251"/>
      <c r="E528" s="267"/>
      <c r="G528" s="251"/>
      <c r="N528" s="257"/>
      <c r="O528" s="257"/>
    </row>
    <row r="529" spans="2:15" ht="14">
      <c r="B529" s="251"/>
      <c r="C529" s="251"/>
      <c r="E529" s="267"/>
      <c r="G529" s="251"/>
      <c r="N529" s="257"/>
      <c r="O529" s="257"/>
    </row>
    <row r="530" spans="2:15" ht="14">
      <c r="B530" s="251"/>
      <c r="C530" s="251"/>
      <c r="E530" s="267"/>
      <c r="G530" s="251"/>
      <c r="N530" s="257"/>
      <c r="O530" s="257"/>
    </row>
    <row r="531" spans="2:15" ht="14">
      <c r="B531" s="251"/>
      <c r="C531" s="251"/>
      <c r="E531" s="267"/>
      <c r="G531" s="251"/>
      <c r="N531" s="257"/>
      <c r="O531" s="257"/>
    </row>
    <row r="532" spans="2:15" ht="14">
      <c r="B532" s="251"/>
      <c r="C532" s="251"/>
      <c r="E532" s="267"/>
      <c r="G532" s="251"/>
      <c r="N532" s="257"/>
      <c r="O532" s="257"/>
    </row>
    <row r="533" spans="2:15" ht="14">
      <c r="B533" s="251"/>
      <c r="C533" s="251"/>
      <c r="E533" s="267"/>
      <c r="G533" s="251"/>
      <c r="N533" s="257"/>
      <c r="O533" s="257"/>
    </row>
    <row r="534" spans="2:15" ht="14">
      <c r="B534" s="251"/>
      <c r="C534" s="251"/>
      <c r="E534" s="267"/>
      <c r="G534" s="251"/>
      <c r="N534" s="257"/>
      <c r="O534" s="257"/>
    </row>
    <row r="535" spans="2:15" ht="14">
      <c r="B535" s="251"/>
      <c r="C535" s="251"/>
      <c r="E535" s="267"/>
      <c r="G535" s="251"/>
      <c r="N535" s="257"/>
      <c r="O535" s="257"/>
    </row>
    <row r="536" spans="2:15" ht="14">
      <c r="B536" s="251"/>
      <c r="C536" s="251"/>
      <c r="E536" s="267"/>
      <c r="G536" s="251"/>
      <c r="N536" s="257"/>
      <c r="O536" s="257"/>
    </row>
    <row r="537" spans="2:15" ht="14">
      <c r="B537" s="251"/>
      <c r="C537" s="251"/>
      <c r="E537" s="267"/>
      <c r="G537" s="251"/>
      <c r="N537" s="257"/>
      <c r="O537" s="257"/>
    </row>
    <row r="538" spans="2:15" ht="14">
      <c r="B538" s="251"/>
      <c r="C538" s="251"/>
      <c r="E538" s="267"/>
      <c r="G538" s="251"/>
      <c r="N538" s="257"/>
      <c r="O538" s="257"/>
    </row>
    <row r="539" spans="2:15" ht="14">
      <c r="B539" s="251"/>
      <c r="C539" s="251"/>
      <c r="E539" s="267"/>
      <c r="G539" s="251"/>
      <c r="N539" s="257"/>
      <c r="O539" s="257"/>
    </row>
    <row r="540" spans="2:15" ht="14">
      <c r="B540" s="251"/>
      <c r="C540" s="251"/>
      <c r="E540" s="267"/>
      <c r="G540" s="251"/>
      <c r="N540" s="257"/>
      <c r="O540" s="257"/>
    </row>
    <row r="541" spans="2:15" ht="14">
      <c r="B541" s="251"/>
      <c r="C541" s="251"/>
      <c r="E541" s="267"/>
      <c r="G541" s="251"/>
      <c r="N541" s="257"/>
      <c r="O541" s="257"/>
    </row>
    <row r="542" spans="2:15" ht="14">
      <c r="B542" s="251"/>
      <c r="C542" s="251"/>
      <c r="E542" s="267"/>
      <c r="G542" s="251"/>
      <c r="N542" s="257"/>
      <c r="O542" s="257"/>
    </row>
    <row r="543" spans="2:15" ht="14">
      <c r="B543" s="251"/>
      <c r="C543" s="251"/>
      <c r="E543" s="267"/>
      <c r="G543" s="251"/>
      <c r="N543" s="257"/>
      <c r="O543" s="257"/>
    </row>
    <row r="544" spans="2:15" ht="14">
      <c r="B544" s="251"/>
      <c r="C544" s="251"/>
      <c r="E544" s="267"/>
      <c r="G544" s="251"/>
      <c r="N544" s="257"/>
      <c r="O544" s="257"/>
    </row>
    <row r="545" spans="2:15" ht="14">
      <c r="B545" s="251"/>
      <c r="C545" s="251"/>
      <c r="E545" s="267"/>
      <c r="G545" s="251"/>
      <c r="N545" s="257"/>
      <c r="O545" s="257"/>
    </row>
    <row r="546" spans="2:15" ht="14">
      <c r="B546" s="251"/>
      <c r="C546" s="251"/>
      <c r="E546" s="267"/>
      <c r="G546" s="251"/>
      <c r="N546" s="257"/>
      <c r="O546" s="257"/>
    </row>
    <row r="547" spans="2:15" ht="14">
      <c r="B547" s="251"/>
      <c r="C547" s="251"/>
      <c r="E547" s="267"/>
      <c r="G547" s="251"/>
      <c r="N547" s="257"/>
      <c r="O547" s="257"/>
    </row>
    <row r="548" spans="2:15" ht="14">
      <c r="B548" s="251"/>
      <c r="C548" s="251"/>
      <c r="E548" s="267"/>
      <c r="G548" s="251"/>
      <c r="N548" s="257"/>
      <c r="O548" s="257"/>
    </row>
    <row r="549" spans="2:15" ht="14">
      <c r="B549" s="251"/>
      <c r="C549" s="251"/>
      <c r="E549" s="267"/>
      <c r="G549" s="251"/>
      <c r="N549" s="257"/>
      <c r="O549" s="257"/>
    </row>
    <row r="550" spans="2:15" ht="14">
      <c r="B550" s="251"/>
      <c r="C550" s="251"/>
      <c r="E550" s="267"/>
      <c r="G550" s="251"/>
      <c r="N550" s="257"/>
      <c r="O550" s="257"/>
    </row>
    <row r="551" spans="2:15" ht="14">
      <c r="B551" s="251"/>
      <c r="C551" s="251"/>
      <c r="E551" s="267"/>
      <c r="G551" s="251"/>
      <c r="N551" s="257"/>
      <c r="O551" s="257"/>
    </row>
    <row r="552" spans="2:15" ht="14">
      <c r="B552" s="251"/>
      <c r="C552" s="251"/>
      <c r="E552" s="267"/>
      <c r="G552" s="251"/>
      <c r="N552" s="257"/>
      <c r="O552" s="257"/>
    </row>
    <row r="553" spans="2:15" ht="14">
      <c r="B553" s="251"/>
      <c r="C553" s="251"/>
      <c r="E553" s="267"/>
      <c r="G553" s="251"/>
      <c r="N553" s="257"/>
      <c r="O553" s="257"/>
    </row>
    <row r="554" spans="2:15" ht="14">
      <c r="B554" s="251"/>
      <c r="C554" s="251"/>
      <c r="E554" s="267"/>
      <c r="G554" s="251"/>
      <c r="N554" s="257"/>
      <c r="O554" s="257"/>
    </row>
    <row r="555" spans="2:15" ht="14">
      <c r="B555" s="251"/>
      <c r="C555" s="251"/>
      <c r="E555" s="267"/>
      <c r="G555" s="251"/>
      <c r="N555" s="257"/>
      <c r="O555" s="257"/>
    </row>
    <row r="556" spans="2:15" ht="14">
      <c r="B556" s="251"/>
      <c r="C556" s="251"/>
      <c r="E556" s="267"/>
      <c r="G556" s="251"/>
      <c r="N556" s="257"/>
      <c r="O556" s="257"/>
    </row>
    <row r="557" spans="2:15" ht="14">
      <c r="B557" s="251"/>
      <c r="C557" s="251"/>
      <c r="E557" s="267"/>
      <c r="G557" s="251"/>
      <c r="N557" s="257"/>
      <c r="O557" s="257"/>
    </row>
    <row r="558" spans="2:15" ht="14">
      <c r="B558" s="251"/>
      <c r="C558" s="251"/>
      <c r="E558" s="267"/>
      <c r="G558" s="251"/>
      <c r="N558" s="257"/>
      <c r="O558" s="257"/>
    </row>
    <row r="559" spans="2:15" ht="14">
      <c r="B559" s="251"/>
      <c r="C559" s="251"/>
      <c r="E559" s="267"/>
      <c r="G559" s="251"/>
      <c r="N559" s="257"/>
      <c r="O559" s="257"/>
    </row>
    <row r="560" spans="2:15" ht="14">
      <c r="B560" s="251"/>
      <c r="C560" s="251"/>
      <c r="E560" s="267"/>
      <c r="G560" s="251"/>
      <c r="N560" s="257"/>
      <c r="O560" s="257"/>
    </row>
    <row r="561" spans="2:15" ht="14">
      <c r="B561" s="251"/>
      <c r="C561" s="251"/>
      <c r="E561" s="267"/>
      <c r="G561" s="251"/>
      <c r="N561" s="257"/>
      <c r="O561" s="257"/>
    </row>
    <row r="562" spans="2:15" ht="14">
      <c r="B562" s="251"/>
      <c r="C562" s="251"/>
      <c r="E562" s="267"/>
      <c r="G562" s="251"/>
      <c r="N562" s="257"/>
      <c r="O562" s="257"/>
    </row>
    <row r="563" spans="2:15" ht="14">
      <c r="B563" s="251"/>
      <c r="C563" s="251"/>
      <c r="E563" s="267"/>
      <c r="G563" s="251"/>
      <c r="N563" s="257"/>
      <c r="O563" s="257"/>
    </row>
    <row r="564" spans="2:15" ht="14">
      <c r="B564" s="251"/>
      <c r="C564" s="251"/>
      <c r="E564" s="267"/>
      <c r="G564" s="251"/>
      <c r="N564" s="257"/>
      <c r="O564" s="257"/>
    </row>
    <row r="565" spans="2:15" ht="14">
      <c r="B565" s="251"/>
      <c r="C565" s="251"/>
      <c r="E565" s="267"/>
      <c r="G565" s="251"/>
      <c r="N565" s="257"/>
      <c r="O565" s="257"/>
    </row>
    <row r="566" spans="2:15" ht="14">
      <c r="B566" s="251"/>
      <c r="C566" s="251"/>
      <c r="E566" s="267"/>
      <c r="G566" s="251"/>
      <c r="N566" s="257"/>
      <c r="O566" s="257"/>
    </row>
    <row r="567" spans="2:15" ht="14">
      <c r="B567" s="251"/>
      <c r="C567" s="251"/>
      <c r="E567" s="267"/>
      <c r="G567" s="251"/>
      <c r="N567" s="257"/>
      <c r="O567" s="257"/>
    </row>
    <row r="568" spans="2:15" ht="14">
      <c r="B568" s="251"/>
      <c r="C568" s="251"/>
      <c r="E568" s="267"/>
      <c r="G568" s="251"/>
      <c r="N568" s="257"/>
      <c r="O568" s="257"/>
    </row>
    <row r="569" spans="2:15" ht="14">
      <c r="B569" s="251"/>
      <c r="C569" s="251"/>
      <c r="E569" s="267"/>
      <c r="G569" s="251"/>
      <c r="N569" s="257"/>
      <c r="O569" s="257"/>
    </row>
    <row r="570" spans="2:15" ht="14">
      <c r="B570" s="251"/>
      <c r="C570" s="251"/>
      <c r="E570" s="267"/>
      <c r="G570" s="251"/>
      <c r="N570" s="257"/>
      <c r="O570" s="257"/>
    </row>
    <row r="571" spans="2:15" ht="14">
      <c r="B571" s="251"/>
      <c r="C571" s="251"/>
      <c r="E571" s="267"/>
      <c r="G571" s="251"/>
      <c r="N571" s="257"/>
      <c r="O571" s="257"/>
    </row>
    <row r="572" spans="2:15" ht="14">
      <c r="B572" s="251"/>
      <c r="C572" s="251"/>
      <c r="E572" s="267"/>
      <c r="G572" s="251"/>
      <c r="N572" s="257"/>
      <c r="O572" s="257"/>
    </row>
    <row r="573" spans="2:15" ht="14">
      <c r="B573" s="251"/>
      <c r="C573" s="251"/>
      <c r="E573" s="267"/>
      <c r="G573" s="251"/>
      <c r="N573" s="257"/>
      <c r="O573" s="257"/>
    </row>
    <row r="574" spans="2:15" ht="14">
      <c r="B574" s="251"/>
      <c r="C574" s="251"/>
      <c r="E574" s="267"/>
      <c r="G574" s="251"/>
      <c r="N574" s="257"/>
      <c r="O574" s="257"/>
    </row>
    <row r="575" spans="2:15" ht="14">
      <c r="B575" s="251"/>
      <c r="C575" s="251"/>
      <c r="E575" s="267"/>
      <c r="G575" s="251"/>
      <c r="N575" s="257"/>
      <c r="O575" s="257"/>
    </row>
    <row r="576" spans="2:15" ht="14">
      <c r="B576" s="251"/>
      <c r="C576" s="251"/>
      <c r="E576" s="267"/>
      <c r="G576" s="251"/>
      <c r="N576" s="257"/>
      <c r="O576" s="257"/>
    </row>
    <row r="577" spans="2:15" ht="14">
      <c r="B577" s="251"/>
      <c r="C577" s="251"/>
      <c r="E577" s="267"/>
      <c r="G577" s="251"/>
      <c r="N577" s="257"/>
      <c r="O577" s="257"/>
    </row>
    <row r="578" spans="2:15" ht="14">
      <c r="B578" s="251"/>
      <c r="C578" s="251"/>
      <c r="E578" s="267"/>
      <c r="G578" s="251"/>
      <c r="N578" s="257"/>
      <c r="O578" s="257"/>
    </row>
    <row r="579" spans="2:15" ht="14">
      <c r="B579" s="251"/>
      <c r="C579" s="251"/>
      <c r="E579" s="267"/>
      <c r="G579" s="251"/>
      <c r="N579" s="257"/>
      <c r="O579" s="257"/>
    </row>
    <row r="580" spans="2:15" ht="14">
      <c r="B580" s="251"/>
      <c r="C580" s="251"/>
      <c r="E580" s="267"/>
      <c r="G580" s="251"/>
      <c r="N580" s="257"/>
      <c r="O580" s="257"/>
    </row>
    <row r="581" spans="2:15" ht="14">
      <c r="B581" s="251"/>
      <c r="C581" s="251"/>
      <c r="E581" s="267"/>
      <c r="G581" s="251"/>
      <c r="N581" s="257"/>
      <c r="O581" s="257"/>
    </row>
    <row r="582" spans="2:15" ht="14">
      <c r="B582" s="251"/>
      <c r="C582" s="251"/>
      <c r="E582" s="267"/>
      <c r="G582" s="251"/>
      <c r="N582" s="257"/>
      <c r="O582" s="257"/>
    </row>
    <row r="583" spans="2:15" ht="14">
      <c r="B583" s="251"/>
      <c r="C583" s="251"/>
      <c r="E583" s="267"/>
      <c r="G583" s="251"/>
      <c r="N583" s="257"/>
      <c r="O583" s="257"/>
    </row>
    <row r="584" spans="2:15" ht="14">
      <c r="B584" s="251"/>
      <c r="C584" s="251"/>
      <c r="E584" s="267"/>
      <c r="G584" s="251"/>
      <c r="N584" s="257"/>
      <c r="O584" s="257"/>
    </row>
    <row r="585" spans="2:15" ht="14">
      <c r="B585" s="251"/>
      <c r="C585" s="251"/>
      <c r="E585" s="267"/>
      <c r="G585" s="251"/>
      <c r="N585" s="257"/>
      <c r="O585" s="257"/>
    </row>
    <row r="586" spans="2:15" ht="14">
      <c r="B586" s="251"/>
      <c r="C586" s="251"/>
      <c r="E586" s="267"/>
      <c r="G586" s="251"/>
      <c r="N586" s="257"/>
      <c r="O586" s="257"/>
    </row>
    <row r="587" spans="2:15" ht="14">
      <c r="B587" s="251"/>
      <c r="C587" s="251"/>
      <c r="E587" s="267"/>
      <c r="G587" s="251"/>
      <c r="N587" s="257"/>
      <c r="O587" s="257"/>
    </row>
    <row r="588" spans="2:15" ht="14">
      <c r="B588" s="251"/>
      <c r="C588" s="251"/>
      <c r="E588" s="267"/>
      <c r="G588" s="251"/>
      <c r="N588" s="257"/>
      <c r="O588" s="257"/>
    </row>
    <row r="589" spans="2:15" ht="14">
      <c r="B589" s="251"/>
      <c r="C589" s="251"/>
      <c r="E589" s="267"/>
      <c r="G589" s="251"/>
      <c r="N589" s="257"/>
      <c r="O589" s="257"/>
    </row>
    <row r="590" spans="2:15" ht="14">
      <c r="B590" s="251"/>
      <c r="C590" s="251"/>
      <c r="E590" s="267"/>
      <c r="G590" s="251"/>
      <c r="N590" s="257"/>
      <c r="O590" s="257"/>
    </row>
    <row r="591" spans="2:15" ht="14">
      <c r="B591" s="251"/>
      <c r="C591" s="251"/>
      <c r="E591" s="267"/>
      <c r="G591" s="251"/>
      <c r="N591" s="257"/>
      <c r="O591" s="257"/>
    </row>
    <row r="592" spans="2:15" ht="14">
      <c r="B592" s="251"/>
      <c r="C592" s="251"/>
      <c r="E592" s="267"/>
      <c r="G592" s="251"/>
      <c r="N592" s="257"/>
      <c r="O592" s="257"/>
    </row>
    <row r="593" spans="2:15" ht="14">
      <c r="B593" s="251"/>
      <c r="C593" s="251"/>
      <c r="E593" s="267"/>
      <c r="G593" s="251"/>
      <c r="N593" s="257"/>
      <c r="O593" s="257"/>
    </row>
    <row r="594" spans="2:15" ht="14">
      <c r="B594" s="251"/>
      <c r="C594" s="251"/>
      <c r="E594" s="267"/>
      <c r="G594" s="251"/>
      <c r="N594" s="257"/>
      <c r="O594" s="257"/>
    </row>
    <row r="595" spans="2:15" ht="14">
      <c r="B595" s="251"/>
      <c r="C595" s="251"/>
      <c r="E595" s="267"/>
      <c r="G595" s="251"/>
      <c r="N595" s="257"/>
      <c r="O595" s="257"/>
    </row>
    <row r="596" spans="2:15" ht="14">
      <c r="B596" s="251"/>
      <c r="C596" s="251"/>
      <c r="E596" s="267"/>
      <c r="G596" s="251"/>
      <c r="N596" s="257"/>
      <c r="O596" s="257"/>
    </row>
    <row r="597" spans="2:15" ht="14">
      <c r="B597" s="251"/>
      <c r="C597" s="251"/>
      <c r="E597" s="267"/>
      <c r="G597" s="251"/>
      <c r="N597" s="257"/>
      <c r="O597" s="257"/>
    </row>
    <row r="598" spans="2:15" ht="14">
      <c r="B598" s="251"/>
      <c r="C598" s="251"/>
      <c r="E598" s="267"/>
      <c r="G598" s="251"/>
      <c r="N598" s="257"/>
      <c r="O598" s="257"/>
    </row>
    <row r="599" spans="2:15" ht="14">
      <c r="B599" s="251"/>
      <c r="C599" s="251"/>
      <c r="E599" s="267"/>
      <c r="G599" s="251"/>
      <c r="N599" s="257"/>
      <c r="O599" s="257"/>
    </row>
    <row r="600" spans="2:15" ht="14">
      <c r="B600" s="251"/>
      <c r="C600" s="251"/>
      <c r="E600" s="267"/>
      <c r="G600" s="251"/>
      <c r="N600" s="257"/>
      <c r="O600" s="257"/>
    </row>
    <row r="601" spans="2:15" ht="14">
      <c r="B601" s="251"/>
      <c r="C601" s="251"/>
      <c r="E601" s="267"/>
      <c r="G601" s="251"/>
      <c r="N601" s="257"/>
      <c r="O601" s="257"/>
    </row>
    <row r="602" spans="2:15" ht="14">
      <c r="B602" s="251"/>
      <c r="C602" s="251"/>
      <c r="E602" s="267"/>
      <c r="G602" s="251"/>
      <c r="N602" s="257"/>
      <c r="O602" s="257"/>
    </row>
    <row r="603" spans="2:15" ht="14">
      <c r="B603" s="251"/>
      <c r="C603" s="251"/>
      <c r="E603" s="267"/>
      <c r="G603" s="251"/>
      <c r="N603" s="257"/>
      <c r="O603" s="257"/>
    </row>
    <row r="604" spans="2:15" ht="14">
      <c r="B604" s="251"/>
      <c r="C604" s="251"/>
      <c r="E604" s="267"/>
      <c r="G604" s="251"/>
      <c r="N604" s="257"/>
      <c r="O604" s="257"/>
    </row>
    <row r="605" spans="2:15" ht="14">
      <c r="B605" s="251"/>
      <c r="C605" s="251"/>
      <c r="E605" s="267"/>
      <c r="G605" s="251"/>
      <c r="N605" s="257"/>
      <c r="O605" s="257"/>
    </row>
    <row r="606" spans="2:15" ht="14">
      <c r="B606" s="251"/>
      <c r="C606" s="251"/>
      <c r="E606" s="267"/>
      <c r="G606" s="251"/>
      <c r="N606" s="257"/>
      <c r="O606" s="257"/>
    </row>
    <row r="607" spans="2:15" ht="14">
      <c r="B607" s="251"/>
      <c r="C607" s="251"/>
      <c r="E607" s="267"/>
      <c r="G607" s="251"/>
      <c r="N607" s="257"/>
      <c r="O607" s="257"/>
    </row>
    <row r="608" spans="2:15" ht="14">
      <c r="B608" s="251"/>
      <c r="C608" s="251"/>
      <c r="E608" s="267"/>
      <c r="G608" s="251"/>
      <c r="N608" s="257"/>
      <c r="O608" s="257"/>
    </row>
    <row r="609" spans="2:15" ht="14">
      <c r="B609" s="251"/>
      <c r="C609" s="251"/>
      <c r="E609" s="267"/>
      <c r="G609" s="251"/>
      <c r="N609" s="257"/>
      <c r="O609" s="257"/>
    </row>
    <row r="610" spans="2:15" ht="14">
      <c r="B610" s="251"/>
      <c r="C610" s="251"/>
      <c r="E610" s="267"/>
      <c r="G610" s="251"/>
      <c r="N610" s="257"/>
      <c r="O610" s="257"/>
    </row>
    <row r="611" spans="2:15" ht="14">
      <c r="B611" s="251"/>
      <c r="C611" s="251"/>
      <c r="E611" s="267"/>
      <c r="G611" s="251"/>
      <c r="N611" s="257"/>
      <c r="O611" s="257"/>
    </row>
    <row r="612" spans="2:15" ht="14">
      <c r="B612" s="251"/>
      <c r="C612" s="251"/>
      <c r="E612" s="267"/>
      <c r="G612" s="251"/>
      <c r="N612" s="257"/>
      <c r="O612" s="257"/>
    </row>
    <row r="613" spans="2:15" ht="14">
      <c r="B613" s="251"/>
      <c r="C613" s="251"/>
      <c r="E613" s="267"/>
      <c r="G613" s="251"/>
      <c r="N613" s="257"/>
      <c r="O613" s="257"/>
    </row>
    <row r="614" spans="2:15" ht="14">
      <c r="B614" s="251"/>
      <c r="C614" s="251"/>
      <c r="E614" s="267"/>
      <c r="G614" s="251"/>
      <c r="N614" s="257"/>
      <c r="O614" s="257"/>
    </row>
    <row r="615" spans="2:15" ht="14">
      <c r="B615" s="251"/>
      <c r="C615" s="251"/>
      <c r="E615" s="267"/>
      <c r="G615" s="251"/>
      <c r="N615" s="257"/>
      <c r="O615" s="257"/>
    </row>
    <row r="616" spans="2:15" ht="14">
      <c r="B616" s="251"/>
      <c r="C616" s="251"/>
      <c r="E616" s="267"/>
      <c r="G616" s="251"/>
      <c r="N616" s="257"/>
      <c r="O616" s="257"/>
    </row>
    <row r="617" spans="2:15" ht="14">
      <c r="B617" s="251"/>
      <c r="C617" s="251"/>
      <c r="E617" s="267"/>
      <c r="G617" s="251"/>
      <c r="N617" s="257"/>
      <c r="O617" s="257"/>
    </row>
    <row r="618" spans="2:15" ht="14">
      <c r="B618" s="251"/>
      <c r="C618" s="251"/>
      <c r="E618" s="267"/>
      <c r="G618" s="251"/>
      <c r="N618" s="257"/>
      <c r="O618" s="257"/>
    </row>
    <row r="619" spans="2:15" ht="14">
      <c r="B619" s="251"/>
      <c r="C619" s="251"/>
      <c r="E619" s="267"/>
      <c r="G619" s="251"/>
      <c r="N619" s="257"/>
      <c r="O619" s="257"/>
    </row>
    <row r="620" spans="2:15" ht="14">
      <c r="B620" s="251"/>
      <c r="C620" s="251"/>
      <c r="E620" s="267"/>
      <c r="G620" s="251"/>
      <c r="N620" s="257"/>
      <c r="O620" s="257"/>
    </row>
    <row r="621" spans="2:15" ht="14">
      <c r="B621" s="251"/>
      <c r="C621" s="251"/>
      <c r="E621" s="267"/>
      <c r="G621" s="251"/>
      <c r="N621" s="257"/>
      <c r="O621" s="257"/>
    </row>
    <row r="622" spans="2:15" ht="14">
      <c r="B622" s="251"/>
      <c r="C622" s="251"/>
      <c r="E622" s="267"/>
      <c r="G622" s="251"/>
      <c r="N622" s="257"/>
      <c r="O622" s="257"/>
    </row>
    <row r="623" spans="2:15" ht="14">
      <c r="B623" s="251"/>
      <c r="C623" s="251"/>
      <c r="E623" s="267"/>
      <c r="G623" s="251"/>
      <c r="N623" s="257"/>
      <c r="O623" s="257"/>
    </row>
    <row r="624" spans="2:15" ht="14">
      <c r="B624" s="251"/>
      <c r="C624" s="251"/>
      <c r="E624" s="267"/>
      <c r="G624" s="251"/>
      <c r="N624" s="257"/>
      <c r="O624" s="257"/>
    </row>
    <row r="625" spans="2:15" ht="14">
      <c r="B625" s="251"/>
      <c r="C625" s="251"/>
      <c r="E625" s="267"/>
      <c r="G625" s="251"/>
      <c r="N625" s="257"/>
      <c r="O625" s="257"/>
    </row>
    <row r="626" spans="2:15" ht="14">
      <c r="B626" s="251"/>
      <c r="C626" s="251"/>
      <c r="E626" s="267"/>
      <c r="G626" s="251"/>
      <c r="N626" s="257"/>
      <c r="O626" s="257"/>
    </row>
    <row r="627" spans="2:15" ht="14">
      <c r="B627" s="251"/>
      <c r="C627" s="251"/>
      <c r="E627" s="267"/>
      <c r="G627" s="251"/>
      <c r="N627" s="257"/>
      <c r="O627" s="257"/>
    </row>
    <row r="628" spans="2:15" ht="14">
      <c r="B628" s="251"/>
      <c r="C628" s="251"/>
      <c r="E628" s="267"/>
      <c r="G628" s="251"/>
      <c r="N628" s="257"/>
      <c r="O628" s="257"/>
    </row>
    <row r="629" spans="2:15" ht="14">
      <c r="B629" s="251"/>
      <c r="C629" s="251"/>
      <c r="E629" s="267"/>
      <c r="G629" s="251"/>
      <c r="N629" s="257"/>
      <c r="O629" s="257"/>
    </row>
    <row r="630" spans="2:15" ht="14">
      <c r="B630" s="251"/>
      <c r="C630" s="251"/>
      <c r="E630" s="267"/>
      <c r="G630" s="251"/>
      <c r="N630" s="257"/>
      <c r="O630" s="257"/>
    </row>
    <row r="631" spans="2:15" ht="14">
      <c r="B631" s="251"/>
      <c r="C631" s="251"/>
      <c r="E631" s="267"/>
      <c r="G631" s="251"/>
      <c r="N631" s="257"/>
      <c r="O631" s="257"/>
    </row>
    <row r="632" spans="2:15" ht="14">
      <c r="B632" s="251"/>
      <c r="C632" s="251"/>
      <c r="E632" s="267"/>
      <c r="G632" s="251"/>
      <c r="N632" s="257"/>
      <c r="O632" s="257"/>
    </row>
    <row r="633" spans="2:15" ht="14">
      <c r="B633" s="251"/>
      <c r="C633" s="251"/>
      <c r="E633" s="267"/>
      <c r="G633" s="251"/>
      <c r="N633" s="257"/>
      <c r="O633" s="257"/>
    </row>
    <row r="634" spans="2:15" ht="14">
      <c r="B634" s="251"/>
      <c r="C634" s="251"/>
      <c r="E634" s="267"/>
      <c r="G634" s="251"/>
      <c r="N634" s="257"/>
      <c r="O634" s="257"/>
    </row>
    <row r="635" spans="2:15" ht="14">
      <c r="B635" s="251"/>
      <c r="C635" s="251"/>
      <c r="E635" s="267"/>
      <c r="G635" s="251"/>
      <c r="N635" s="257"/>
      <c r="O635" s="257"/>
    </row>
    <row r="636" spans="2:15" ht="14">
      <c r="B636" s="251"/>
      <c r="C636" s="251"/>
      <c r="E636" s="267"/>
      <c r="G636" s="251"/>
      <c r="N636" s="257"/>
      <c r="O636" s="257"/>
    </row>
    <row r="637" spans="2:15" ht="14">
      <c r="B637" s="251"/>
      <c r="C637" s="251"/>
      <c r="E637" s="267"/>
      <c r="G637" s="251"/>
      <c r="N637" s="257"/>
      <c r="O637" s="257"/>
    </row>
    <row r="638" spans="2:15" ht="14">
      <c r="B638" s="251"/>
      <c r="C638" s="251"/>
      <c r="E638" s="267"/>
      <c r="G638" s="251"/>
      <c r="N638" s="257"/>
      <c r="O638" s="257"/>
    </row>
    <row r="639" spans="2:15" ht="14">
      <c r="B639" s="251"/>
      <c r="C639" s="251"/>
      <c r="E639" s="267"/>
      <c r="G639" s="251"/>
      <c r="N639" s="257"/>
      <c r="O639" s="257"/>
    </row>
    <row r="640" spans="2:15" ht="14">
      <c r="B640" s="251"/>
      <c r="C640" s="251"/>
      <c r="E640" s="267"/>
      <c r="G640" s="251"/>
      <c r="N640" s="257"/>
      <c r="O640" s="257"/>
    </row>
    <row r="641" spans="2:15" ht="14">
      <c r="B641" s="251"/>
      <c r="C641" s="251"/>
      <c r="E641" s="267"/>
      <c r="G641" s="251"/>
      <c r="N641" s="257"/>
      <c r="O641" s="257"/>
    </row>
    <row r="642" spans="2:15" ht="14">
      <c r="B642" s="251"/>
      <c r="C642" s="251"/>
      <c r="E642" s="267"/>
      <c r="G642" s="251"/>
      <c r="N642" s="257"/>
      <c r="O642" s="257"/>
    </row>
    <row r="643" spans="2:15" ht="14">
      <c r="B643" s="251"/>
      <c r="C643" s="251"/>
      <c r="E643" s="267"/>
      <c r="G643" s="251"/>
      <c r="N643" s="257"/>
      <c r="O643" s="257"/>
    </row>
    <row r="644" spans="2:15" ht="14">
      <c r="B644" s="251"/>
      <c r="C644" s="251"/>
      <c r="E644" s="267"/>
      <c r="G644" s="251"/>
      <c r="N644" s="257"/>
      <c r="O644" s="257"/>
    </row>
    <row r="645" spans="2:15" ht="14">
      <c r="B645" s="251"/>
      <c r="C645" s="251"/>
      <c r="E645" s="267"/>
      <c r="G645" s="251"/>
      <c r="N645" s="257"/>
      <c r="O645" s="257"/>
    </row>
    <row r="646" spans="2:15" ht="14">
      <c r="B646" s="251"/>
      <c r="C646" s="251"/>
      <c r="E646" s="267"/>
      <c r="G646" s="251"/>
      <c r="N646" s="257"/>
      <c r="O646" s="257"/>
    </row>
    <row r="647" spans="2:15" ht="14">
      <c r="B647" s="251"/>
      <c r="C647" s="251"/>
      <c r="E647" s="267"/>
      <c r="G647" s="251"/>
      <c r="N647" s="257"/>
      <c r="O647" s="257"/>
    </row>
    <row r="648" spans="2:15" ht="14">
      <c r="B648" s="251"/>
      <c r="C648" s="251"/>
      <c r="E648" s="267"/>
      <c r="G648" s="251"/>
      <c r="N648" s="257"/>
      <c r="O648" s="257"/>
    </row>
    <row r="649" spans="2:15" ht="14">
      <c r="B649" s="251"/>
      <c r="C649" s="251"/>
      <c r="E649" s="267"/>
      <c r="G649" s="251"/>
      <c r="N649" s="257"/>
      <c r="O649" s="257"/>
    </row>
    <row r="650" spans="2:15" ht="14">
      <c r="B650" s="251"/>
      <c r="C650" s="251"/>
      <c r="E650" s="267"/>
      <c r="G650" s="251"/>
      <c r="N650" s="257"/>
      <c r="O650" s="257"/>
    </row>
    <row r="651" spans="2:15" ht="14">
      <c r="B651" s="251"/>
      <c r="C651" s="251"/>
      <c r="E651" s="267"/>
      <c r="G651" s="251"/>
      <c r="N651" s="257"/>
      <c r="O651" s="257"/>
    </row>
    <row r="652" spans="2:15" ht="14">
      <c r="B652" s="251"/>
      <c r="C652" s="251"/>
      <c r="E652" s="267"/>
      <c r="G652" s="251"/>
      <c r="N652" s="257"/>
      <c r="O652" s="257"/>
    </row>
    <row r="653" spans="2:15" ht="14">
      <c r="B653" s="251"/>
      <c r="C653" s="251"/>
      <c r="E653" s="267"/>
      <c r="G653" s="251"/>
      <c r="N653" s="257"/>
      <c r="O653" s="257"/>
    </row>
    <row r="654" spans="2:15" ht="14">
      <c r="B654" s="251"/>
      <c r="C654" s="251"/>
      <c r="E654" s="267"/>
      <c r="G654" s="251"/>
      <c r="N654" s="257"/>
      <c r="O654" s="257"/>
    </row>
    <row r="655" spans="2:15" ht="14">
      <c r="B655" s="251"/>
      <c r="C655" s="251"/>
      <c r="E655" s="267"/>
      <c r="G655" s="251"/>
      <c r="N655" s="257"/>
      <c r="O655" s="257"/>
    </row>
    <row r="656" spans="2:15" ht="14">
      <c r="B656" s="251"/>
      <c r="C656" s="251"/>
      <c r="E656" s="267"/>
      <c r="G656" s="251"/>
      <c r="N656" s="257"/>
      <c r="O656" s="257"/>
    </row>
    <row r="657" spans="2:15" ht="14">
      <c r="B657" s="251"/>
      <c r="C657" s="251"/>
      <c r="E657" s="267"/>
      <c r="G657" s="251"/>
      <c r="N657" s="257"/>
      <c r="O657" s="257"/>
    </row>
    <row r="658" spans="2:15" ht="14">
      <c r="B658" s="251"/>
      <c r="C658" s="251"/>
      <c r="E658" s="267"/>
      <c r="G658" s="251"/>
      <c r="N658" s="257"/>
      <c r="O658" s="257"/>
    </row>
    <row r="659" spans="2:15" ht="14">
      <c r="B659" s="251"/>
      <c r="C659" s="251"/>
      <c r="E659" s="267"/>
      <c r="G659" s="251"/>
      <c r="N659" s="257"/>
      <c r="O659" s="257"/>
    </row>
    <row r="660" spans="2:15" ht="14">
      <c r="B660" s="251"/>
      <c r="C660" s="251"/>
      <c r="E660" s="267"/>
      <c r="G660" s="251"/>
      <c r="N660" s="257"/>
      <c r="O660" s="257"/>
    </row>
    <row r="661" spans="2:15" ht="14">
      <c r="B661" s="251"/>
      <c r="C661" s="251"/>
      <c r="E661" s="267"/>
      <c r="G661" s="251"/>
      <c r="N661" s="257"/>
      <c r="O661" s="257"/>
    </row>
    <row r="662" spans="2:15" ht="14">
      <c r="B662" s="251"/>
      <c r="C662" s="251"/>
      <c r="E662" s="267"/>
      <c r="G662" s="251"/>
      <c r="N662" s="257"/>
      <c r="O662" s="257"/>
    </row>
    <row r="663" spans="2:15" ht="14">
      <c r="B663" s="251"/>
      <c r="C663" s="251"/>
      <c r="E663" s="267"/>
      <c r="G663" s="251"/>
      <c r="N663" s="257"/>
      <c r="O663" s="257"/>
    </row>
    <row r="664" spans="2:15" ht="14">
      <c r="B664" s="251"/>
      <c r="C664" s="251"/>
      <c r="E664" s="267"/>
      <c r="G664" s="251"/>
      <c r="N664" s="257"/>
      <c r="O664" s="257"/>
    </row>
    <row r="665" spans="2:15" ht="14">
      <c r="B665" s="251"/>
      <c r="C665" s="251"/>
      <c r="E665" s="267"/>
      <c r="G665" s="251"/>
      <c r="N665" s="257"/>
      <c r="O665" s="257"/>
    </row>
    <row r="666" spans="2:15" ht="14">
      <c r="B666" s="251"/>
      <c r="C666" s="251"/>
      <c r="E666" s="267"/>
      <c r="G666" s="251"/>
      <c r="N666" s="257"/>
      <c r="O666" s="257"/>
    </row>
    <row r="667" spans="2:15" ht="14">
      <c r="B667" s="251"/>
      <c r="C667" s="251"/>
      <c r="E667" s="267"/>
      <c r="G667" s="251"/>
      <c r="N667" s="257"/>
      <c r="O667" s="257"/>
    </row>
    <row r="668" spans="2:15" ht="14">
      <c r="B668" s="251"/>
      <c r="C668" s="251"/>
      <c r="E668" s="267"/>
      <c r="G668" s="251"/>
      <c r="N668" s="257"/>
      <c r="O668" s="257"/>
    </row>
    <row r="669" spans="2:15" ht="14">
      <c r="B669" s="251"/>
      <c r="C669" s="251"/>
      <c r="E669" s="267"/>
      <c r="G669" s="251"/>
      <c r="N669" s="257"/>
      <c r="O669" s="257"/>
    </row>
    <row r="670" spans="2:15" ht="14">
      <c r="B670" s="251"/>
      <c r="C670" s="251"/>
      <c r="E670" s="267"/>
      <c r="G670" s="251"/>
      <c r="N670" s="257"/>
      <c r="O670" s="257"/>
    </row>
    <row r="671" spans="2:15" ht="14">
      <c r="B671" s="251"/>
      <c r="C671" s="251"/>
      <c r="E671" s="267"/>
      <c r="G671" s="251"/>
      <c r="N671" s="257"/>
      <c r="O671" s="257"/>
    </row>
    <row r="672" spans="2:15" ht="14">
      <c r="B672" s="251"/>
      <c r="C672" s="251"/>
      <c r="E672" s="267"/>
      <c r="G672" s="251"/>
      <c r="N672" s="257"/>
      <c r="O672" s="257"/>
    </row>
    <row r="673" spans="2:15" ht="14">
      <c r="B673" s="251"/>
      <c r="C673" s="251"/>
      <c r="E673" s="267"/>
      <c r="G673" s="251"/>
      <c r="N673" s="257"/>
      <c r="O673" s="257"/>
    </row>
    <row r="674" spans="2:15" ht="14">
      <c r="B674" s="251"/>
      <c r="C674" s="251"/>
      <c r="E674" s="267"/>
      <c r="G674" s="251"/>
      <c r="N674" s="257"/>
      <c r="O674" s="257"/>
    </row>
    <row r="675" spans="2:15" ht="14">
      <c r="B675" s="251"/>
      <c r="C675" s="251"/>
      <c r="E675" s="267"/>
      <c r="G675" s="251"/>
      <c r="N675" s="257"/>
      <c r="O675" s="257"/>
    </row>
    <row r="676" spans="2:15" ht="14">
      <c r="B676" s="251"/>
      <c r="C676" s="251"/>
      <c r="E676" s="267"/>
      <c r="G676" s="251"/>
      <c r="N676" s="257"/>
      <c r="O676" s="257"/>
    </row>
    <row r="677" spans="2:15" ht="14">
      <c r="B677" s="251"/>
      <c r="C677" s="251"/>
      <c r="E677" s="267"/>
      <c r="G677" s="251"/>
      <c r="N677" s="257"/>
      <c r="O677" s="257"/>
    </row>
    <row r="678" spans="2:15" ht="14">
      <c r="B678" s="251"/>
      <c r="C678" s="251"/>
      <c r="E678" s="267"/>
      <c r="G678" s="251"/>
      <c r="N678" s="257"/>
      <c r="O678" s="257"/>
    </row>
    <row r="679" spans="2:15" ht="14">
      <c r="B679" s="251"/>
      <c r="C679" s="251"/>
      <c r="E679" s="267"/>
      <c r="G679" s="251"/>
      <c r="N679" s="257"/>
      <c r="O679" s="257"/>
    </row>
    <row r="680" spans="2:15" ht="14">
      <c r="B680" s="251"/>
      <c r="C680" s="251"/>
      <c r="E680" s="267"/>
      <c r="G680" s="251"/>
      <c r="N680" s="257"/>
      <c r="O680" s="257"/>
    </row>
    <row r="681" spans="2:15" ht="14">
      <c r="B681" s="251"/>
      <c r="C681" s="251"/>
      <c r="E681" s="267"/>
      <c r="G681" s="251"/>
      <c r="N681" s="257"/>
      <c r="O681" s="257"/>
    </row>
    <row r="682" spans="2:15" ht="14">
      <c r="B682" s="251"/>
      <c r="C682" s="251"/>
      <c r="E682" s="267"/>
      <c r="G682" s="251"/>
      <c r="N682" s="257"/>
      <c r="O682" s="257"/>
    </row>
    <row r="683" spans="2:15" ht="14">
      <c r="B683" s="251"/>
      <c r="C683" s="251"/>
      <c r="E683" s="267"/>
      <c r="G683" s="251"/>
      <c r="N683" s="257"/>
      <c r="O683" s="257"/>
    </row>
    <row r="684" spans="2:15" ht="14">
      <c r="B684" s="251"/>
      <c r="C684" s="251"/>
      <c r="E684" s="267"/>
      <c r="G684" s="251"/>
      <c r="N684" s="257"/>
      <c r="O684" s="257"/>
    </row>
    <row r="685" spans="2:15" ht="14">
      <c r="B685" s="251"/>
      <c r="C685" s="251"/>
      <c r="E685" s="267"/>
      <c r="G685" s="251"/>
      <c r="N685" s="257"/>
      <c r="O685" s="257"/>
    </row>
    <row r="686" spans="2:15" ht="14">
      <c r="B686" s="251"/>
      <c r="C686" s="251"/>
      <c r="E686" s="267"/>
      <c r="G686" s="251"/>
      <c r="N686" s="257"/>
      <c r="O686" s="257"/>
    </row>
    <row r="687" spans="2:15" ht="14">
      <c r="B687" s="251"/>
      <c r="C687" s="251"/>
      <c r="E687" s="267"/>
      <c r="G687" s="251"/>
      <c r="N687" s="257"/>
      <c r="O687" s="257"/>
    </row>
    <row r="688" spans="2:15" ht="14">
      <c r="B688" s="251"/>
      <c r="C688" s="251"/>
      <c r="E688" s="267"/>
      <c r="G688" s="251"/>
      <c r="N688" s="257"/>
      <c r="O688" s="257"/>
    </row>
    <row r="689" spans="2:15" ht="14">
      <c r="B689" s="251"/>
      <c r="C689" s="251"/>
      <c r="E689" s="267"/>
      <c r="G689" s="251"/>
      <c r="N689" s="257"/>
      <c r="O689" s="257"/>
    </row>
    <row r="690" spans="2:15" ht="14">
      <c r="B690" s="251"/>
      <c r="C690" s="251"/>
      <c r="E690" s="267"/>
      <c r="G690" s="251"/>
      <c r="N690" s="257"/>
      <c r="O690" s="257"/>
    </row>
    <row r="691" spans="2:15" ht="14">
      <c r="B691" s="251"/>
      <c r="C691" s="251"/>
      <c r="E691" s="267"/>
      <c r="G691" s="251"/>
      <c r="N691" s="257"/>
      <c r="O691" s="257"/>
    </row>
    <row r="692" spans="2:15" ht="14">
      <c r="B692" s="251"/>
      <c r="C692" s="251"/>
      <c r="E692" s="267"/>
      <c r="G692" s="251"/>
      <c r="N692" s="257"/>
      <c r="O692" s="257"/>
    </row>
    <row r="693" spans="2:15" ht="14">
      <c r="B693" s="251"/>
      <c r="C693" s="251"/>
      <c r="E693" s="267"/>
      <c r="G693" s="251"/>
      <c r="N693" s="257"/>
      <c r="O693" s="257"/>
    </row>
    <row r="694" spans="2:15" ht="14">
      <c r="B694" s="251"/>
      <c r="C694" s="251"/>
      <c r="E694" s="267"/>
      <c r="G694" s="251"/>
      <c r="N694" s="257"/>
      <c r="O694" s="257"/>
    </row>
    <row r="695" spans="2:15" ht="14">
      <c r="B695" s="251"/>
      <c r="C695" s="251"/>
      <c r="E695" s="267"/>
      <c r="G695" s="251"/>
      <c r="N695" s="257"/>
      <c r="O695" s="257"/>
    </row>
    <row r="696" spans="2:15" ht="14">
      <c r="B696" s="251"/>
      <c r="C696" s="251"/>
      <c r="E696" s="267"/>
      <c r="G696" s="251"/>
      <c r="N696" s="257"/>
      <c r="O696" s="257"/>
    </row>
    <row r="697" spans="2:15" ht="14">
      <c r="B697" s="251"/>
      <c r="C697" s="251"/>
      <c r="E697" s="267"/>
      <c r="G697" s="251"/>
      <c r="N697" s="257"/>
      <c r="O697" s="257"/>
    </row>
    <row r="698" spans="2:15" ht="14">
      <c r="B698" s="251"/>
      <c r="C698" s="251"/>
      <c r="E698" s="267"/>
      <c r="G698" s="251"/>
      <c r="N698" s="257"/>
      <c r="O698" s="257"/>
    </row>
    <row r="699" spans="2:15" ht="14">
      <c r="B699" s="251"/>
      <c r="C699" s="251"/>
      <c r="E699" s="267"/>
      <c r="G699" s="251"/>
      <c r="N699" s="257"/>
      <c r="O699" s="257"/>
    </row>
    <row r="700" spans="2:15" ht="14">
      <c r="B700" s="251"/>
      <c r="C700" s="251"/>
      <c r="E700" s="267"/>
      <c r="G700" s="251"/>
      <c r="N700" s="257"/>
      <c r="O700" s="257"/>
    </row>
    <row r="701" spans="2:15" ht="14">
      <c r="B701" s="251"/>
      <c r="C701" s="251"/>
      <c r="E701" s="267"/>
      <c r="G701" s="251"/>
      <c r="N701" s="257"/>
      <c r="O701" s="257"/>
    </row>
    <row r="702" spans="2:15" ht="14">
      <c r="B702" s="251"/>
      <c r="C702" s="251"/>
      <c r="E702" s="267"/>
      <c r="G702" s="251"/>
      <c r="N702" s="257"/>
      <c r="O702" s="257"/>
    </row>
    <row r="703" spans="2:15" ht="14">
      <c r="B703" s="251"/>
      <c r="C703" s="251"/>
      <c r="E703" s="267"/>
      <c r="G703" s="251"/>
      <c r="N703" s="257"/>
      <c r="O703" s="257"/>
    </row>
    <row r="704" spans="2:15" ht="14">
      <c r="B704" s="251"/>
      <c r="C704" s="251"/>
      <c r="E704" s="267"/>
      <c r="G704" s="251"/>
      <c r="N704" s="257"/>
      <c r="O704" s="257"/>
    </row>
    <row r="705" spans="2:15" ht="14">
      <c r="B705" s="251"/>
      <c r="C705" s="251"/>
      <c r="E705" s="267"/>
      <c r="G705" s="251"/>
      <c r="N705" s="257"/>
      <c r="O705" s="257"/>
    </row>
    <row r="706" spans="2:15" ht="14">
      <c r="B706" s="251"/>
      <c r="C706" s="251"/>
      <c r="E706" s="267"/>
      <c r="G706" s="251"/>
      <c r="N706" s="257"/>
      <c r="O706" s="257"/>
    </row>
    <row r="707" spans="2:15" ht="14">
      <c r="B707" s="251"/>
      <c r="C707" s="251"/>
      <c r="E707" s="267"/>
      <c r="G707" s="251"/>
      <c r="N707" s="257"/>
      <c r="O707" s="257"/>
    </row>
    <row r="708" spans="2:15" ht="14">
      <c r="B708" s="251"/>
      <c r="C708" s="251"/>
      <c r="E708" s="267"/>
      <c r="G708" s="251"/>
      <c r="N708" s="257"/>
      <c r="O708" s="257"/>
    </row>
    <row r="709" spans="2:15" ht="14">
      <c r="B709" s="251"/>
      <c r="C709" s="251"/>
      <c r="E709" s="267"/>
      <c r="G709" s="251"/>
      <c r="N709" s="257"/>
      <c r="O709" s="257"/>
    </row>
    <row r="710" spans="2:15" ht="14">
      <c r="B710" s="251"/>
      <c r="C710" s="251"/>
      <c r="E710" s="267"/>
      <c r="G710" s="251"/>
      <c r="N710" s="257"/>
      <c r="O710" s="257"/>
    </row>
    <row r="711" spans="2:15" ht="14">
      <c r="B711" s="251"/>
      <c r="C711" s="251"/>
      <c r="E711" s="267"/>
      <c r="G711" s="251"/>
      <c r="N711" s="257"/>
      <c r="O711" s="257"/>
    </row>
    <row r="712" spans="2:15" ht="14">
      <c r="B712" s="251"/>
      <c r="C712" s="251"/>
      <c r="E712" s="267"/>
      <c r="G712" s="251"/>
      <c r="N712" s="257"/>
      <c r="O712" s="257"/>
    </row>
    <row r="713" spans="2:15" ht="14">
      <c r="B713" s="251"/>
      <c r="C713" s="251"/>
      <c r="E713" s="267"/>
      <c r="G713" s="251"/>
      <c r="N713" s="257"/>
      <c r="O713" s="257"/>
    </row>
    <row r="714" spans="2:15" ht="14">
      <c r="B714" s="251"/>
      <c r="C714" s="251"/>
      <c r="E714" s="267"/>
      <c r="G714" s="251"/>
      <c r="N714" s="257"/>
      <c r="O714" s="257"/>
    </row>
    <row r="715" spans="2:15" ht="14">
      <c r="B715" s="251"/>
      <c r="C715" s="251"/>
      <c r="E715" s="267"/>
      <c r="G715" s="251"/>
      <c r="N715" s="257"/>
      <c r="O715" s="257"/>
    </row>
    <row r="716" spans="2:15" ht="14">
      <c r="B716" s="251"/>
      <c r="C716" s="251"/>
      <c r="E716" s="267"/>
      <c r="G716" s="251"/>
      <c r="N716" s="257"/>
      <c r="O716" s="257"/>
    </row>
    <row r="717" spans="2:15" ht="14">
      <c r="B717" s="251"/>
      <c r="C717" s="251"/>
      <c r="E717" s="267"/>
      <c r="G717" s="251"/>
      <c r="N717" s="257"/>
      <c r="O717" s="257"/>
    </row>
    <row r="718" spans="2:15" ht="14">
      <c r="B718" s="251"/>
      <c r="C718" s="251"/>
      <c r="E718" s="267"/>
      <c r="G718" s="251"/>
      <c r="N718" s="257"/>
      <c r="O718" s="257"/>
    </row>
    <row r="719" spans="2:15" ht="14">
      <c r="B719" s="251"/>
      <c r="C719" s="251"/>
      <c r="E719" s="267"/>
      <c r="G719" s="251"/>
      <c r="N719" s="257"/>
      <c r="O719" s="257"/>
    </row>
    <row r="720" spans="2:15" ht="14">
      <c r="B720" s="251"/>
      <c r="C720" s="251"/>
      <c r="E720" s="267"/>
      <c r="G720" s="251"/>
      <c r="N720" s="257"/>
      <c r="O720" s="257"/>
    </row>
    <row r="721" spans="2:15" ht="14">
      <c r="B721" s="251"/>
      <c r="C721" s="251"/>
      <c r="E721" s="267"/>
      <c r="G721" s="251"/>
      <c r="N721" s="257"/>
      <c r="O721" s="257"/>
    </row>
    <row r="722" spans="2:15" ht="14">
      <c r="B722" s="251"/>
      <c r="C722" s="251"/>
      <c r="E722" s="267"/>
      <c r="G722" s="251"/>
      <c r="N722" s="257"/>
      <c r="O722" s="257"/>
    </row>
    <row r="723" spans="2:15" ht="14">
      <c r="B723" s="251"/>
      <c r="C723" s="251"/>
      <c r="E723" s="267"/>
      <c r="G723" s="251"/>
      <c r="N723" s="257"/>
      <c r="O723" s="257"/>
    </row>
    <row r="724" spans="2:15" ht="14">
      <c r="B724" s="251"/>
      <c r="C724" s="251"/>
      <c r="E724" s="267"/>
      <c r="G724" s="251"/>
      <c r="N724" s="257"/>
      <c r="O724" s="257"/>
    </row>
    <row r="725" spans="2:15" ht="14">
      <c r="B725" s="251"/>
      <c r="C725" s="251"/>
      <c r="E725" s="267"/>
      <c r="G725" s="251"/>
      <c r="N725" s="257"/>
      <c r="O725" s="257"/>
    </row>
    <row r="726" spans="2:15" ht="14">
      <c r="B726" s="251"/>
      <c r="C726" s="251"/>
      <c r="E726" s="267"/>
      <c r="G726" s="251"/>
      <c r="N726" s="257"/>
      <c r="O726" s="257"/>
    </row>
    <row r="727" spans="2:15" ht="14">
      <c r="B727" s="251"/>
      <c r="C727" s="251"/>
      <c r="E727" s="267"/>
      <c r="G727" s="251"/>
      <c r="N727" s="257"/>
      <c r="O727" s="257"/>
    </row>
    <row r="728" spans="2:15" ht="14">
      <c r="B728" s="251"/>
      <c r="C728" s="251"/>
      <c r="E728" s="267"/>
      <c r="G728" s="251"/>
      <c r="N728" s="257"/>
      <c r="O728" s="257"/>
    </row>
    <row r="729" spans="2:15" ht="14">
      <c r="B729" s="251"/>
      <c r="C729" s="251"/>
      <c r="E729" s="267"/>
      <c r="G729" s="251"/>
      <c r="N729" s="257"/>
      <c r="O729" s="257"/>
    </row>
    <row r="730" spans="2:15" ht="14">
      <c r="B730" s="251"/>
      <c r="C730" s="251"/>
      <c r="E730" s="267"/>
      <c r="G730" s="251"/>
      <c r="N730" s="257"/>
      <c r="O730" s="257"/>
    </row>
    <row r="731" spans="2:15" ht="14">
      <c r="B731" s="251"/>
      <c r="C731" s="251"/>
      <c r="E731" s="267"/>
      <c r="G731" s="251"/>
      <c r="N731" s="257"/>
      <c r="O731" s="257"/>
    </row>
    <row r="732" spans="2:15" ht="14">
      <c r="B732" s="251"/>
      <c r="C732" s="251"/>
      <c r="E732" s="267"/>
      <c r="G732" s="251"/>
      <c r="N732" s="257"/>
      <c r="O732" s="257"/>
    </row>
    <row r="733" spans="2:15" ht="14">
      <c r="B733" s="251"/>
      <c r="C733" s="251"/>
      <c r="E733" s="267"/>
      <c r="G733" s="251"/>
      <c r="N733" s="257"/>
      <c r="O733" s="257"/>
    </row>
    <row r="734" spans="2:15" ht="14">
      <c r="B734" s="251"/>
      <c r="C734" s="251"/>
      <c r="E734" s="267"/>
      <c r="G734" s="251"/>
      <c r="N734" s="257"/>
      <c r="O734" s="257"/>
    </row>
    <row r="735" spans="2:15" ht="14">
      <c r="B735" s="251"/>
      <c r="C735" s="251"/>
      <c r="E735" s="267"/>
      <c r="G735" s="251"/>
      <c r="N735" s="257"/>
      <c r="O735" s="257"/>
    </row>
    <row r="736" spans="2:15" ht="14">
      <c r="B736" s="251"/>
      <c r="C736" s="251"/>
      <c r="E736" s="267"/>
      <c r="G736" s="251"/>
      <c r="N736" s="257"/>
      <c r="O736" s="257"/>
    </row>
    <row r="737" spans="2:15" ht="14">
      <c r="B737" s="251"/>
      <c r="C737" s="251"/>
      <c r="E737" s="267"/>
      <c r="G737" s="251"/>
      <c r="N737" s="257"/>
      <c r="O737" s="257"/>
    </row>
    <row r="738" spans="2:15" ht="14">
      <c r="B738" s="251"/>
      <c r="C738" s="251"/>
      <c r="E738" s="267"/>
      <c r="G738" s="251"/>
      <c r="N738" s="257"/>
      <c r="O738" s="257"/>
    </row>
    <row r="739" spans="2:15" ht="14">
      <c r="B739" s="251"/>
      <c r="C739" s="251"/>
      <c r="E739" s="267"/>
      <c r="G739" s="251"/>
      <c r="N739" s="257"/>
      <c r="O739" s="257"/>
    </row>
    <row r="740" spans="2:15" ht="14">
      <c r="B740" s="251"/>
      <c r="C740" s="251"/>
      <c r="E740" s="267"/>
      <c r="G740" s="251"/>
      <c r="N740" s="257"/>
      <c r="O740" s="257"/>
    </row>
    <row r="741" spans="2:15" ht="14">
      <c r="B741" s="251"/>
      <c r="C741" s="251"/>
      <c r="E741" s="267"/>
      <c r="G741" s="251"/>
      <c r="N741" s="257"/>
      <c r="O741" s="257"/>
    </row>
    <row r="742" spans="2:15" ht="14">
      <c r="B742" s="251"/>
      <c r="C742" s="251"/>
      <c r="E742" s="267"/>
      <c r="G742" s="251"/>
      <c r="N742" s="257"/>
      <c r="O742" s="257"/>
    </row>
    <row r="743" spans="2:15" ht="14">
      <c r="B743" s="251"/>
      <c r="C743" s="251"/>
      <c r="E743" s="267"/>
      <c r="G743" s="251"/>
      <c r="N743" s="257"/>
      <c r="O743" s="257"/>
    </row>
    <row r="744" spans="2:15" ht="14">
      <c r="B744" s="251"/>
      <c r="C744" s="251"/>
      <c r="E744" s="267"/>
      <c r="G744" s="251"/>
      <c r="N744" s="257"/>
      <c r="O744" s="257"/>
    </row>
    <row r="745" spans="2:15" ht="14">
      <c r="B745" s="251"/>
      <c r="C745" s="251"/>
      <c r="E745" s="267"/>
      <c r="G745" s="251"/>
      <c r="N745" s="257"/>
      <c r="O745" s="257"/>
    </row>
    <row r="746" spans="2:15" ht="14">
      <c r="B746" s="251"/>
      <c r="C746" s="251"/>
      <c r="E746" s="267"/>
      <c r="G746" s="251"/>
      <c r="N746" s="257"/>
      <c r="O746" s="257"/>
    </row>
    <row r="747" spans="2:15" ht="14">
      <c r="B747" s="251"/>
      <c r="C747" s="251"/>
      <c r="E747" s="267"/>
      <c r="G747" s="251"/>
      <c r="N747" s="257"/>
      <c r="O747" s="257"/>
    </row>
    <row r="748" spans="2:15" ht="14">
      <c r="B748" s="251"/>
      <c r="C748" s="251"/>
      <c r="E748" s="267"/>
      <c r="G748" s="251"/>
      <c r="N748" s="257"/>
      <c r="O748" s="257"/>
    </row>
    <row r="749" spans="2:15" ht="14">
      <c r="B749" s="251"/>
      <c r="C749" s="251"/>
      <c r="E749" s="267"/>
      <c r="G749" s="251"/>
      <c r="N749" s="257"/>
      <c r="O749" s="257"/>
    </row>
    <row r="750" spans="2:15" ht="14">
      <c r="B750" s="251"/>
      <c r="C750" s="251"/>
      <c r="E750" s="267"/>
      <c r="G750" s="251"/>
      <c r="N750" s="257"/>
      <c r="O750" s="257"/>
    </row>
    <row r="751" spans="2:15" ht="14">
      <c r="B751" s="251"/>
      <c r="C751" s="251"/>
      <c r="E751" s="267"/>
      <c r="G751" s="251"/>
      <c r="N751" s="257"/>
      <c r="O751" s="257"/>
    </row>
    <row r="752" spans="2:15" ht="14">
      <c r="B752" s="251"/>
      <c r="C752" s="251"/>
      <c r="E752" s="267"/>
      <c r="G752" s="251"/>
      <c r="N752" s="257"/>
      <c r="O752" s="257"/>
    </row>
    <row r="753" spans="2:15" ht="14">
      <c r="B753" s="251"/>
      <c r="C753" s="251"/>
      <c r="E753" s="267"/>
      <c r="G753" s="251"/>
      <c r="N753" s="257"/>
      <c r="O753" s="257"/>
    </row>
    <row r="754" spans="2:15" ht="14">
      <c r="B754" s="251"/>
      <c r="C754" s="251"/>
      <c r="E754" s="267"/>
      <c r="G754" s="251"/>
      <c r="N754" s="257"/>
      <c r="O754" s="257"/>
    </row>
    <row r="755" spans="2:15" ht="14">
      <c r="B755" s="251"/>
      <c r="C755" s="251"/>
      <c r="E755" s="267"/>
      <c r="G755" s="251"/>
      <c r="N755" s="257"/>
      <c r="O755" s="257"/>
    </row>
    <row r="756" spans="2:15" ht="14">
      <c r="B756" s="251"/>
      <c r="C756" s="251"/>
      <c r="E756" s="267"/>
      <c r="G756" s="251"/>
      <c r="N756" s="257"/>
      <c r="O756" s="257"/>
    </row>
    <row r="757" spans="2:15" ht="14">
      <c r="B757" s="251"/>
      <c r="C757" s="251"/>
      <c r="E757" s="267"/>
      <c r="G757" s="251"/>
      <c r="N757" s="257"/>
      <c r="O757" s="257"/>
    </row>
    <row r="758" spans="2:15" ht="14">
      <c r="B758" s="251"/>
      <c r="C758" s="251"/>
      <c r="E758" s="267"/>
      <c r="G758" s="251"/>
      <c r="N758" s="257"/>
      <c r="O758" s="257"/>
    </row>
    <row r="759" spans="2:15" ht="14">
      <c r="B759" s="251"/>
      <c r="C759" s="251"/>
      <c r="E759" s="267"/>
      <c r="G759" s="251"/>
      <c r="N759" s="257"/>
      <c r="O759" s="257"/>
    </row>
    <row r="760" spans="2:15" ht="14">
      <c r="B760" s="251"/>
      <c r="C760" s="251"/>
      <c r="E760" s="267"/>
      <c r="G760" s="251"/>
      <c r="N760" s="257"/>
      <c r="O760" s="257"/>
    </row>
    <row r="761" spans="2:15" ht="14">
      <c r="B761" s="251"/>
      <c r="C761" s="251"/>
      <c r="E761" s="267"/>
      <c r="G761" s="251"/>
      <c r="N761" s="257"/>
      <c r="O761" s="257"/>
    </row>
    <row r="762" spans="2:15" ht="14">
      <c r="B762" s="251"/>
      <c r="C762" s="251"/>
      <c r="E762" s="267"/>
      <c r="G762" s="251"/>
      <c r="N762" s="257"/>
      <c r="O762" s="257"/>
    </row>
    <row r="763" spans="2:15" ht="14">
      <c r="B763" s="251"/>
      <c r="C763" s="251"/>
      <c r="E763" s="267"/>
      <c r="G763" s="251"/>
      <c r="N763" s="257"/>
      <c r="O763" s="257"/>
    </row>
    <row r="764" spans="2:15" ht="14">
      <c r="B764" s="251"/>
      <c r="C764" s="251"/>
      <c r="E764" s="267"/>
      <c r="G764" s="251"/>
      <c r="N764" s="257"/>
      <c r="O764" s="257"/>
    </row>
    <row r="765" spans="2:15" ht="14">
      <c r="B765" s="251"/>
      <c r="C765" s="251"/>
      <c r="E765" s="267"/>
      <c r="G765" s="251"/>
      <c r="N765" s="257"/>
      <c r="O765" s="257"/>
    </row>
    <row r="766" spans="2:15" ht="14">
      <c r="B766" s="251"/>
      <c r="C766" s="251"/>
      <c r="E766" s="267"/>
      <c r="G766" s="251"/>
      <c r="N766" s="257"/>
      <c r="O766" s="257"/>
    </row>
    <row r="767" spans="2:15" ht="14">
      <c r="B767" s="251"/>
      <c r="C767" s="251"/>
      <c r="E767" s="267"/>
      <c r="G767" s="251"/>
      <c r="N767" s="257"/>
      <c r="O767" s="257"/>
    </row>
    <row r="768" spans="2:15" ht="14">
      <c r="B768" s="251"/>
      <c r="C768" s="251"/>
      <c r="E768" s="267"/>
      <c r="G768" s="251"/>
      <c r="N768" s="257"/>
      <c r="O768" s="257"/>
    </row>
    <row r="769" spans="2:15" ht="14">
      <c r="B769" s="251"/>
      <c r="C769" s="251"/>
      <c r="E769" s="267"/>
      <c r="G769" s="251"/>
      <c r="N769" s="257"/>
      <c r="O769" s="257"/>
    </row>
    <row r="770" spans="2:15" ht="14">
      <c r="B770" s="251"/>
      <c r="C770" s="251"/>
      <c r="E770" s="267"/>
      <c r="G770" s="251"/>
      <c r="N770" s="257"/>
      <c r="O770" s="257"/>
    </row>
    <row r="771" spans="2:15" ht="14">
      <c r="B771" s="251"/>
      <c r="C771" s="251"/>
      <c r="E771" s="267"/>
      <c r="G771" s="251"/>
      <c r="N771" s="257"/>
      <c r="O771" s="257"/>
    </row>
    <row r="772" spans="2:15" ht="14">
      <c r="B772" s="251"/>
      <c r="C772" s="251"/>
      <c r="E772" s="267"/>
      <c r="G772" s="251"/>
      <c r="N772" s="257"/>
      <c r="O772" s="257"/>
    </row>
    <row r="773" spans="2:15" ht="14">
      <c r="B773" s="251"/>
      <c r="C773" s="251"/>
      <c r="E773" s="267"/>
      <c r="G773" s="251"/>
      <c r="N773" s="257"/>
      <c r="O773" s="257"/>
    </row>
    <row r="774" spans="2:15" ht="14">
      <c r="B774" s="251"/>
      <c r="C774" s="251"/>
      <c r="E774" s="267"/>
      <c r="G774" s="251"/>
      <c r="N774" s="257"/>
      <c r="O774" s="257"/>
    </row>
    <row r="775" spans="2:15" ht="14">
      <c r="B775" s="251"/>
      <c r="C775" s="251"/>
      <c r="E775" s="267"/>
      <c r="G775" s="251"/>
      <c r="N775" s="257"/>
      <c r="O775" s="257"/>
    </row>
    <row r="776" spans="2:15" ht="14">
      <c r="B776" s="251"/>
      <c r="C776" s="251"/>
      <c r="E776" s="267"/>
      <c r="G776" s="251"/>
      <c r="N776" s="257"/>
      <c r="O776" s="257"/>
    </row>
    <row r="777" spans="2:15" ht="14">
      <c r="B777" s="251"/>
      <c r="C777" s="251"/>
      <c r="E777" s="267"/>
      <c r="G777" s="251"/>
      <c r="N777" s="257"/>
      <c r="O777" s="257"/>
    </row>
    <row r="778" spans="2:15" ht="14">
      <c r="B778" s="251"/>
      <c r="C778" s="251"/>
      <c r="E778" s="267"/>
      <c r="G778" s="251"/>
      <c r="N778" s="257"/>
      <c r="O778" s="257"/>
    </row>
    <row r="779" spans="2:15" ht="14">
      <c r="B779" s="251"/>
      <c r="C779" s="251"/>
      <c r="E779" s="267"/>
      <c r="G779" s="251"/>
      <c r="N779" s="257"/>
      <c r="O779" s="257"/>
    </row>
    <row r="780" spans="2:15" ht="14">
      <c r="B780" s="251"/>
      <c r="C780" s="251"/>
      <c r="E780" s="267"/>
      <c r="G780" s="251"/>
      <c r="N780" s="257"/>
      <c r="O780" s="257"/>
    </row>
    <row r="781" spans="2:15" ht="14">
      <c r="B781" s="251"/>
      <c r="C781" s="251"/>
      <c r="E781" s="267"/>
      <c r="G781" s="251"/>
      <c r="N781" s="257"/>
      <c r="O781" s="257"/>
    </row>
    <row r="782" spans="2:15" ht="14">
      <c r="B782" s="251"/>
      <c r="C782" s="251"/>
      <c r="E782" s="267"/>
      <c r="G782" s="251"/>
      <c r="N782" s="257"/>
      <c r="O782" s="257"/>
    </row>
    <row r="783" spans="2:15" ht="14">
      <c r="B783" s="251"/>
      <c r="C783" s="251"/>
      <c r="E783" s="267"/>
      <c r="G783" s="251"/>
      <c r="N783" s="257"/>
      <c r="O783" s="257"/>
    </row>
    <row r="784" spans="2:15" ht="14">
      <c r="B784" s="251"/>
      <c r="C784" s="251"/>
      <c r="E784" s="267"/>
      <c r="G784" s="251"/>
      <c r="N784" s="257"/>
      <c r="O784" s="257"/>
    </row>
    <row r="785" spans="2:15" ht="14">
      <c r="B785" s="251"/>
      <c r="C785" s="251"/>
      <c r="E785" s="267"/>
      <c r="G785" s="251"/>
      <c r="N785" s="257"/>
      <c r="O785" s="257"/>
    </row>
    <row r="786" spans="2:15" ht="14">
      <c r="B786" s="251"/>
      <c r="C786" s="251"/>
      <c r="E786" s="267"/>
      <c r="G786" s="251"/>
      <c r="N786" s="257"/>
      <c r="O786" s="257"/>
    </row>
    <row r="787" spans="2:15" ht="14">
      <c r="B787" s="251"/>
      <c r="C787" s="251"/>
      <c r="E787" s="267"/>
      <c r="G787" s="251"/>
      <c r="N787" s="257"/>
      <c r="O787" s="257"/>
    </row>
    <row r="788" spans="2:15" ht="14">
      <c r="B788" s="251"/>
      <c r="C788" s="251"/>
      <c r="E788" s="267"/>
      <c r="G788" s="251"/>
      <c r="N788" s="257"/>
      <c r="O788" s="257"/>
    </row>
    <row r="789" spans="2:15" ht="14">
      <c r="B789" s="251"/>
      <c r="C789" s="251"/>
      <c r="E789" s="267"/>
      <c r="G789" s="251"/>
      <c r="N789" s="257"/>
      <c r="O789" s="257"/>
    </row>
    <row r="790" spans="2:15" ht="14">
      <c r="B790" s="251"/>
      <c r="C790" s="251"/>
      <c r="E790" s="267"/>
      <c r="G790" s="251"/>
      <c r="N790" s="257"/>
      <c r="O790" s="257"/>
    </row>
    <row r="791" spans="2:15" ht="14">
      <c r="B791" s="251"/>
      <c r="C791" s="251"/>
      <c r="E791" s="267"/>
      <c r="G791" s="251"/>
      <c r="N791" s="257"/>
      <c r="O791" s="257"/>
    </row>
    <row r="792" spans="2:15" ht="14">
      <c r="B792" s="251"/>
      <c r="C792" s="251"/>
      <c r="E792" s="267"/>
      <c r="G792" s="251"/>
      <c r="N792" s="257"/>
      <c r="O792" s="257"/>
    </row>
    <row r="793" spans="2:15" ht="14">
      <c r="B793" s="251"/>
      <c r="C793" s="251"/>
      <c r="E793" s="267"/>
      <c r="G793" s="251"/>
      <c r="N793" s="257"/>
      <c r="O793" s="257"/>
    </row>
    <row r="794" spans="2:15" ht="14">
      <c r="B794" s="251"/>
      <c r="C794" s="251"/>
      <c r="E794" s="267"/>
      <c r="G794" s="251"/>
      <c r="N794" s="257"/>
      <c r="O794" s="257"/>
    </row>
    <row r="795" spans="2:15" ht="14">
      <c r="B795" s="251"/>
      <c r="C795" s="251"/>
      <c r="E795" s="267"/>
      <c r="G795" s="251"/>
      <c r="N795" s="257"/>
      <c r="O795" s="257"/>
    </row>
    <row r="796" spans="2:15" ht="14">
      <c r="B796" s="251"/>
      <c r="C796" s="251"/>
      <c r="E796" s="267"/>
      <c r="G796" s="251"/>
      <c r="N796" s="257"/>
      <c r="O796" s="257"/>
    </row>
    <row r="797" spans="2:15" ht="14">
      <c r="B797" s="251"/>
      <c r="C797" s="251"/>
      <c r="E797" s="267"/>
      <c r="G797" s="251"/>
      <c r="N797" s="257"/>
      <c r="O797" s="257"/>
    </row>
    <row r="798" spans="2:15" ht="14">
      <c r="B798" s="251"/>
      <c r="C798" s="251"/>
      <c r="E798" s="267"/>
      <c r="G798" s="251"/>
      <c r="N798" s="257"/>
      <c r="O798" s="257"/>
    </row>
    <row r="799" spans="2:15" ht="14">
      <c r="B799" s="251"/>
      <c r="C799" s="251"/>
      <c r="E799" s="267"/>
      <c r="G799" s="251"/>
      <c r="N799" s="257"/>
      <c r="O799" s="257"/>
    </row>
    <row r="800" spans="2:15" ht="14">
      <c r="B800" s="251"/>
      <c r="C800" s="251"/>
      <c r="E800" s="267"/>
      <c r="G800" s="251"/>
      <c r="N800" s="257"/>
      <c r="O800" s="257"/>
    </row>
    <row r="801" spans="2:15" ht="14">
      <c r="B801" s="251"/>
      <c r="C801" s="251"/>
      <c r="E801" s="267"/>
      <c r="G801" s="251"/>
      <c r="N801" s="257"/>
      <c r="O801" s="257"/>
    </row>
    <row r="802" spans="2:15" ht="14">
      <c r="B802" s="251"/>
      <c r="C802" s="251"/>
      <c r="E802" s="267"/>
      <c r="G802" s="251"/>
      <c r="N802" s="257"/>
      <c r="O802" s="257"/>
    </row>
    <row r="803" spans="2:15" ht="14">
      <c r="B803" s="251"/>
      <c r="C803" s="251"/>
      <c r="E803" s="267"/>
      <c r="G803" s="251"/>
      <c r="N803" s="257"/>
      <c r="O803" s="257"/>
    </row>
    <row r="804" spans="2:15" ht="14">
      <c r="B804" s="251"/>
      <c r="C804" s="251"/>
      <c r="E804" s="267"/>
      <c r="G804" s="251"/>
      <c r="N804" s="257"/>
      <c r="O804" s="257"/>
    </row>
    <row r="805" spans="2:15" ht="14">
      <c r="B805" s="251"/>
      <c r="C805" s="251"/>
      <c r="E805" s="267"/>
      <c r="G805" s="251"/>
      <c r="N805" s="257"/>
      <c r="O805" s="257"/>
    </row>
    <row r="806" spans="2:15" ht="14">
      <c r="B806" s="251"/>
      <c r="C806" s="251"/>
      <c r="E806" s="267"/>
      <c r="G806" s="251"/>
      <c r="N806" s="257"/>
      <c r="O806" s="257"/>
    </row>
    <row r="807" spans="2:15" ht="14">
      <c r="B807" s="251"/>
      <c r="C807" s="251"/>
      <c r="E807" s="267"/>
      <c r="G807" s="251"/>
      <c r="N807" s="257"/>
      <c r="O807" s="257"/>
    </row>
    <row r="808" spans="2:15" ht="14">
      <c r="B808" s="251"/>
      <c r="C808" s="251"/>
      <c r="E808" s="267"/>
      <c r="G808" s="251"/>
      <c r="N808" s="257"/>
      <c r="O808" s="257"/>
    </row>
    <row r="809" spans="2:15" ht="14">
      <c r="B809" s="251"/>
      <c r="C809" s="251"/>
      <c r="E809" s="267"/>
      <c r="G809" s="251"/>
      <c r="N809" s="257"/>
      <c r="O809" s="257"/>
    </row>
    <row r="810" spans="2:15" ht="14">
      <c r="B810" s="251"/>
      <c r="C810" s="251"/>
      <c r="E810" s="267"/>
      <c r="G810" s="251"/>
      <c r="N810" s="257"/>
      <c r="O810" s="257"/>
    </row>
    <row r="811" spans="2:15" ht="14">
      <c r="B811" s="251"/>
      <c r="C811" s="251"/>
      <c r="E811" s="267"/>
      <c r="G811" s="251"/>
      <c r="N811" s="257"/>
      <c r="O811" s="257"/>
    </row>
    <row r="812" spans="2:15" ht="14">
      <c r="B812" s="251"/>
      <c r="C812" s="251"/>
      <c r="E812" s="267"/>
      <c r="G812" s="251"/>
      <c r="N812" s="257"/>
      <c r="O812" s="257"/>
    </row>
    <row r="813" spans="2:15" ht="14">
      <c r="B813" s="251"/>
      <c r="C813" s="251"/>
      <c r="E813" s="267"/>
      <c r="G813" s="251"/>
      <c r="N813" s="257"/>
      <c r="O813" s="257"/>
    </row>
    <row r="814" spans="2:15" ht="14">
      <c r="B814" s="251"/>
      <c r="C814" s="251"/>
      <c r="E814" s="267"/>
      <c r="G814" s="251"/>
      <c r="N814" s="257"/>
      <c r="O814" s="257"/>
    </row>
    <row r="815" spans="2:15" ht="14">
      <c r="B815" s="251"/>
      <c r="C815" s="251"/>
      <c r="E815" s="267"/>
      <c r="G815" s="251"/>
      <c r="N815" s="257"/>
      <c r="O815" s="257"/>
    </row>
    <row r="816" spans="2:15" ht="14">
      <c r="B816" s="251"/>
      <c r="C816" s="251"/>
      <c r="E816" s="267"/>
      <c r="G816" s="251"/>
      <c r="N816" s="257"/>
      <c r="O816" s="257"/>
    </row>
    <row r="817" spans="2:15" ht="14">
      <c r="B817" s="251"/>
      <c r="C817" s="251"/>
      <c r="E817" s="267"/>
      <c r="G817" s="251"/>
      <c r="N817" s="257"/>
      <c r="O817" s="257"/>
    </row>
    <row r="818" spans="2:15" ht="14">
      <c r="B818" s="251"/>
      <c r="C818" s="251"/>
      <c r="E818" s="267"/>
      <c r="G818" s="251"/>
      <c r="N818" s="257"/>
      <c r="O818" s="257"/>
    </row>
    <row r="819" spans="2:15" ht="14">
      <c r="B819" s="251"/>
      <c r="C819" s="251"/>
      <c r="E819" s="267"/>
      <c r="G819" s="251"/>
      <c r="N819" s="257"/>
      <c r="O819" s="257"/>
    </row>
    <row r="820" spans="2:15" ht="14">
      <c r="B820" s="251"/>
      <c r="C820" s="251"/>
      <c r="E820" s="267"/>
      <c r="G820" s="251"/>
      <c r="N820" s="257"/>
      <c r="O820" s="257"/>
    </row>
    <row r="821" spans="2:15" ht="14">
      <c r="B821" s="251"/>
      <c r="C821" s="251"/>
      <c r="E821" s="267"/>
      <c r="G821" s="251"/>
      <c r="N821" s="257"/>
      <c r="O821" s="257"/>
    </row>
    <row r="822" spans="2:15" ht="14">
      <c r="B822" s="251"/>
      <c r="C822" s="251"/>
      <c r="E822" s="267"/>
      <c r="G822" s="251"/>
      <c r="N822" s="257"/>
      <c r="O822" s="257"/>
    </row>
    <row r="823" spans="2:15" ht="14">
      <c r="B823" s="251"/>
      <c r="C823" s="251"/>
      <c r="E823" s="267"/>
      <c r="G823" s="251"/>
      <c r="N823" s="257"/>
      <c r="O823" s="257"/>
    </row>
    <row r="824" spans="2:15" ht="14">
      <c r="B824" s="251"/>
      <c r="C824" s="251"/>
      <c r="E824" s="267"/>
      <c r="G824" s="251"/>
      <c r="N824" s="257"/>
      <c r="O824" s="257"/>
    </row>
    <row r="825" spans="2:15" ht="14">
      <c r="B825" s="251"/>
      <c r="C825" s="251"/>
      <c r="E825" s="267"/>
      <c r="G825" s="251"/>
      <c r="N825" s="257"/>
      <c r="O825" s="257"/>
    </row>
    <row r="826" spans="2:15" ht="14">
      <c r="B826" s="251"/>
      <c r="C826" s="251"/>
      <c r="E826" s="267"/>
      <c r="G826" s="251"/>
      <c r="N826" s="257"/>
      <c r="O826" s="257"/>
    </row>
    <row r="827" spans="2:15" ht="14">
      <c r="B827" s="251"/>
      <c r="C827" s="251"/>
      <c r="E827" s="267"/>
      <c r="G827" s="251"/>
      <c r="N827" s="257"/>
      <c r="O827" s="257"/>
    </row>
    <row r="828" spans="2:15" ht="14">
      <c r="B828" s="251"/>
      <c r="C828" s="251"/>
      <c r="E828" s="267"/>
      <c r="G828" s="251"/>
      <c r="N828" s="257"/>
      <c r="O828" s="257"/>
    </row>
    <row r="829" spans="2:15" ht="14">
      <c r="B829" s="251"/>
      <c r="C829" s="251"/>
      <c r="E829" s="267"/>
      <c r="G829" s="251"/>
      <c r="N829" s="257"/>
      <c r="O829" s="257"/>
    </row>
    <row r="830" spans="2:15" ht="14">
      <c r="B830" s="251"/>
      <c r="C830" s="251"/>
      <c r="E830" s="267"/>
      <c r="G830" s="251"/>
      <c r="N830" s="257"/>
      <c r="O830" s="257"/>
    </row>
    <row r="831" spans="2:15" ht="14">
      <c r="B831" s="251"/>
      <c r="C831" s="251"/>
      <c r="E831" s="267"/>
      <c r="G831" s="251"/>
      <c r="N831" s="257"/>
      <c r="O831" s="257"/>
    </row>
    <row r="832" spans="2:15" ht="14">
      <c r="B832" s="251"/>
      <c r="C832" s="251"/>
      <c r="E832" s="267"/>
      <c r="G832" s="251"/>
      <c r="N832" s="257"/>
      <c r="O832" s="257"/>
    </row>
    <row r="833" spans="2:15" ht="14">
      <c r="B833" s="251"/>
      <c r="C833" s="251"/>
      <c r="E833" s="267"/>
      <c r="G833" s="251"/>
      <c r="N833" s="257"/>
      <c r="O833" s="257"/>
    </row>
    <row r="834" spans="2:15" ht="14">
      <c r="B834" s="251"/>
      <c r="C834" s="251"/>
      <c r="E834" s="267"/>
      <c r="G834" s="251"/>
      <c r="N834" s="257"/>
      <c r="O834" s="257"/>
    </row>
    <row r="835" spans="2:15" ht="14">
      <c r="B835" s="251"/>
      <c r="C835" s="251"/>
      <c r="E835" s="267"/>
      <c r="G835" s="251"/>
      <c r="N835" s="257"/>
      <c r="O835" s="257"/>
    </row>
    <row r="836" spans="2:15" ht="14">
      <c r="B836" s="251"/>
      <c r="C836" s="251"/>
      <c r="E836" s="267"/>
      <c r="G836" s="251"/>
      <c r="N836" s="257"/>
      <c r="O836" s="257"/>
    </row>
    <row r="837" spans="2:15" ht="14">
      <c r="B837" s="251"/>
      <c r="C837" s="251"/>
      <c r="E837" s="267"/>
      <c r="G837" s="251"/>
      <c r="N837" s="257"/>
      <c r="O837" s="257"/>
    </row>
    <row r="838" spans="2:15" ht="14">
      <c r="B838" s="251"/>
      <c r="C838" s="251"/>
      <c r="E838" s="267"/>
      <c r="G838" s="251"/>
      <c r="N838" s="257"/>
      <c r="O838" s="257"/>
    </row>
    <row r="839" spans="2:15" ht="14">
      <c r="B839" s="251"/>
      <c r="C839" s="251"/>
      <c r="E839" s="267"/>
      <c r="G839" s="251"/>
      <c r="N839" s="257"/>
      <c r="O839" s="257"/>
    </row>
    <row r="840" spans="2:15" ht="14">
      <c r="B840" s="251"/>
      <c r="C840" s="251"/>
      <c r="E840" s="267"/>
      <c r="G840" s="251"/>
      <c r="N840" s="257"/>
      <c r="O840" s="257"/>
    </row>
    <row r="841" spans="2:15" ht="14">
      <c r="B841" s="251"/>
      <c r="C841" s="251"/>
      <c r="E841" s="267"/>
      <c r="G841" s="251"/>
      <c r="N841" s="257"/>
      <c r="O841" s="257"/>
    </row>
    <row r="842" spans="2:15" ht="14">
      <c r="B842" s="251"/>
      <c r="C842" s="251"/>
      <c r="E842" s="267"/>
      <c r="G842" s="251"/>
      <c r="N842" s="257"/>
      <c r="O842" s="257"/>
    </row>
    <row r="843" spans="2:15" ht="14">
      <c r="B843" s="251"/>
      <c r="C843" s="251"/>
      <c r="E843" s="267"/>
      <c r="G843" s="251"/>
      <c r="N843" s="257"/>
      <c r="O843" s="257"/>
    </row>
    <row r="844" spans="2:15" ht="14">
      <c r="B844" s="251"/>
      <c r="C844" s="251"/>
      <c r="E844" s="267"/>
      <c r="G844" s="251"/>
      <c r="N844" s="257"/>
      <c r="O844" s="257"/>
    </row>
    <row r="845" spans="2:15" ht="14">
      <c r="B845" s="251"/>
      <c r="C845" s="251"/>
      <c r="E845" s="267"/>
      <c r="G845" s="251"/>
      <c r="N845" s="257"/>
      <c r="O845" s="257"/>
    </row>
    <row r="846" spans="2:15" ht="14">
      <c r="B846" s="251"/>
      <c r="C846" s="251"/>
      <c r="E846" s="267"/>
      <c r="G846" s="251"/>
      <c r="N846" s="257"/>
      <c r="O846" s="257"/>
    </row>
    <row r="847" spans="2:15" ht="14">
      <c r="B847" s="251"/>
      <c r="C847" s="251"/>
      <c r="E847" s="267"/>
      <c r="G847" s="251"/>
      <c r="N847" s="257"/>
      <c r="O847" s="257"/>
    </row>
    <row r="848" spans="2:15" ht="14">
      <c r="B848" s="251"/>
      <c r="C848" s="251"/>
      <c r="E848" s="267"/>
      <c r="G848" s="251"/>
      <c r="N848" s="257"/>
      <c r="O848" s="257"/>
    </row>
    <row r="849" spans="2:15" ht="14">
      <c r="B849" s="251"/>
      <c r="C849" s="251"/>
      <c r="E849" s="267"/>
      <c r="G849" s="251"/>
      <c r="N849" s="257"/>
      <c r="O849" s="257"/>
    </row>
    <row r="850" spans="2:15" ht="14">
      <c r="B850" s="251"/>
      <c r="C850" s="251"/>
      <c r="E850" s="267"/>
      <c r="G850" s="251"/>
      <c r="N850" s="257"/>
      <c r="O850" s="257"/>
    </row>
    <row r="851" spans="2:15" ht="14">
      <c r="B851" s="251"/>
      <c r="C851" s="251"/>
      <c r="E851" s="267"/>
      <c r="G851" s="251"/>
      <c r="N851" s="257"/>
      <c r="O851" s="257"/>
    </row>
    <row r="852" spans="2:15" ht="14">
      <c r="B852" s="251"/>
      <c r="C852" s="251"/>
      <c r="E852" s="267"/>
      <c r="G852" s="251"/>
      <c r="N852" s="257"/>
      <c r="O852" s="257"/>
    </row>
    <row r="853" spans="2:15" ht="14">
      <c r="B853" s="251"/>
      <c r="C853" s="251"/>
      <c r="E853" s="267"/>
      <c r="G853" s="251"/>
      <c r="N853" s="257"/>
      <c r="O853" s="257"/>
    </row>
    <row r="854" spans="2:15" ht="14">
      <c r="B854" s="251"/>
      <c r="C854" s="251"/>
      <c r="E854" s="267"/>
      <c r="G854" s="251"/>
      <c r="N854" s="257"/>
      <c r="O854" s="257"/>
    </row>
    <row r="855" spans="2:15" ht="14">
      <c r="B855" s="251"/>
      <c r="C855" s="251"/>
      <c r="E855" s="267"/>
      <c r="G855" s="251"/>
      <c r="N855" s="257"/>
      <c r="O855" s="257"/>
    </row>
    <row r="856" spans="2:15" ht="14">
      <c r="B856" s="251"/>
      <c r="C856" s="251"/>
      <c r="E856" s="267"/>
      <c r="G856" s="251"/>
      <c r="N856" s="257"/>
      <c r="O856" s="257"/>
    </row>
    <row r="857" spans="2:15" ht="14">
      <c r="B857" s="251"/>
      <c r="C857" s="251"/>
      <c r="E857" s="267"/>
      <c r="G857" s="251"/>
      <c r="N857" s="257"/>
      <c r="O857" s="257"/>
    </row>
    <row r="858" spans="2:15" ht="14">
      <c r="B858" s="251"/>
      <c r="C858" s="251"/>
      <c r="E858" s="267"/>
      <c r="G858" s="251"/>
      <c r="N858" s="257"/>
      <c r="O858" s="257"/>
    </row>
    <row r="859" spans="2:15" ht="14">
      <c r="B859" s="251"/>
      <c r="C859" s="251"/>
      <c r="E859" s="267"/>
      <c r="G859" s="251"/>
      <c r="N859" s="257"/>
      <c r="O859" s="257"/>
    </row>
    <row r="860" spans="2:15" ht="14">
      <c r="B860" s="251"/>
      <c r="C860" s="251"/>
      <c r="E860" s="267"/>
      <c r="G860" s="251"/>
      <c r="N860" s="257"/>
      <c r="O860" s="257"/>
    </row>
    <row r="861" spans="2:15" ht="14">
      <c r="B861" s="251"/>
      <c r="C861" s="251"/>
      <c r="E861" s="267"/>
      <c r="G861" s="251"/>
      <c r="N861" s="257"/>
      <c r="O861" s="257"/>
    </row>
    <row r="862" spans="2:15" ht="14">
      <c r="B862" s="251"/>
      <c r="C862" s="251"/>
      <c r="E862" s="267"/>
      <c r="G862" s="251"/>
      <c r="N862" s="257"/>
      <c r="O862" s="257"/>
    </row>
    <row r="863" spans="2:15" ht="14">
      <c r="B863" s="251"/>
      <c r="C863" s="251"/>
      <c r="E863" s="267"/>
      <c r="G863" s="251"/>
      <c r="N863" s="257"/>
      <c r="O863" s="257"/>
    </row>
    <row r="864" spans="2:15" ht="14">
      <c r="B864" s="251"/>
      <c r="C864" s="251"/>
      <c r="E864" s="267"/>
      <c r="G864" s="251"/>
      <c r="N864" s="257"/>
      <c r="O864" s="257"/>
    </row>
    <row r="865" spans="2:15" ht="14">
      <c r="B865" s="251"/>
      <c r="C865" s="251"/>
      <c r="E865" s="267"/>
      <c r="G865" s="251"/>
      <c r="N865" s="257"/>
      <c r="O865" s="257"/>
    </row>
    <row r="866" spans="2:15" ht="14">
      <c r="B866" s="251"/>
      <c r="C866" s="251"/>
      <c r="E866" s="267"/>
      <c r="G866" s="251"/>
      <c r="N866" s="257"/>
      <c r="O866" s="257"/>
    </row>
    <row r="867" spans="2:15" ht="14">
      <c r="B867" s="251"/>
      <c r="C867" s="251"/>
      <c r="E867" s="267"/>
      <c r="G867" s="251"/>
      <c r="N867" s="257"/>
      <c r="O867" s="257"/>
    </row>
    <row r="868" spans="2:15" ht="14">
      <c r="B868" s="251"/>
      <c r="C868" s="251"/>
      <c r="E868" s="267"/>
      <c r="G868" s="251"/>
      <c r="N868" s="257"/>
      <c r="O868" s="257"/>
    </row>
    <row r="869" spans="2:15" ht="14">
      <c r="B869" s="251"/>
      <c r="C869" s="251"/>
      <c r="E869" s="267"/>
      <c r="G869" s="251"/>
      <c r="N869" s="257"/>
      <c r="O869" s="257"/>
    </row>
    <row r="870" spans="2:15" ht="14">
      <c r="B870" s="251"/>
      <c r="C870" s="251"/>
      <c r="E870" s="267"/>
      <c r="G870" s="251"/>
      <c r="N870" s="257"/>
      <c r="O870" s="257"/>
    </row>
    <row r="871" spans="2:15" ht="14">
      <c r="B871" s="251"/>
      <c r="C871" s="251"/>
      <c r="E871" s="267"/>
      <c r="G871" s="251"/>
      <c r="N871" s="257"/>
      <c r="O871" s="257"/>
    </row>
    <row r="872" spans="2:15" ht="14">
      <c r="B872" s="251"/>
      <c r="C872" s="251"/>
      <c r="E872" s="267"/>
      <c r="G872" s="251"/>
      <c r="N872" s="257"/>
      <c r="O872" s="257"/>
    </row>
    <row r="873" spans="2:15" ht="14">
      <c r="B873" s="251"/>
      <c r="C873" s="251"/>
      <c r="E873" s="267"/>
      <c r="G873" s="251"/>
      <c r="N873" s="257"/>
      <c r="O873" s="257"/>
    </row>
    <row r="874" spans="2:15" ht="14">
      <c r="B874" s="251"/>
      <c r="C874" s="251"/>
      <c r="E874" s="267"/>
      <c r="G874" s="251"/>
      <c r="N874" s="257"/>
      <c r="O874" s="257"/>
    </row>
    <row r="875" spans="2:15" ht="14">
      <c r="B875" s="251"/>
      <c r="C875" s="251"/>
      <c r="E875" s="267"/>
      <c r="G875" s="251"/>
      <c r="N875" s="257"/>
      <c r="O875" s="257"/>
    </row>
    <row r="876" spans="2:15" ht="14">
      <c r="B876" s="251"/>
      <c r="C876" s="251"/>
      <c r="E876" s="267"/>
      <c r="G876" s="251"/>
      <c r="N876" s="257"/>
      <c r="O876" s="257"/>
    </row>
    <row r="877" spans="2:15" ht="14">
      <c r="B877" s="251"/>
      <c r="C877" s="251"/>
      <c r="E877" s="267"/>
      <c r="G877" s="251"/>
      <c r="N877" s="257"/>
      <c r="O877" s="257"/>
    </row>
    <row r="878" spans="2:15" ht="14">
      <c r="B878" s="251"/>
      <c r="C878" s="251"/>
      <c r="E878" s="267"/>
      <c r="G878" s="251"/>
      <c r="N878" s="257"/>
      <c r="O878" s="257"/>
    </row>
    <row r="879" spans="2:15" ht="14">
      <c r="B879" s="251"/>
      <c r="C879" s="251"/>
      <c r="E879" s="267"/>
      <c r="G879" s="251"/>
      <c r="N879" s="257"/>
      <c r="O879" s="257"/>
    </row>
    <row r="880" spans="2:15" ht="14">
      <c r="B880" s="251"/>
      <c r="C880" s="251"/>
      <c r="E880" s="267"/>
      <c r="G880" s="251"/>
      <c r="N880" s="257"/>
      <c r="O880" s="257"/>
    </row>
    <row r="881" spans="2:15" ht="14">
      <c r="B881" s="251"/>
      <c r="C881" s="251"/>
      <c r="E881" s="267"/>
      <c r="G881" s="251"/>
      <c r="N881" s="257"/>
      <c r="O881" s="257"/>
    </row>
    <row r="882" spans="2:15" ht="14">
      <c r="B882" s="251"/>
      <c r="C882" s="251"/>
      <c r="E882" s="267"/>
      <c r="G882" s="251"/>
      <c r="N882" s="257"/>
      <c r="O882" s="257"/>
    </row>
    <row r="883" spans="2:15" ht="14">
      <c r="B883" s="251"/>
      <c r="C883" s="251"/>
      <c r="E883" s="267"/>
      <c r="G883" s="251"/>
      <c r="N883" s="257"/>
      <c r="O883" s="257"/>
    </row>
    <row r="884" spans="2:15" ht="14">
      <c r="B884" s="251"/>
      <c r="C884" s="251"/>
      <c r="E884" s="267"/>
      <c r="G884" s="251"/>
      <c r="N884" s="257"/>
      <c r="O884" s="257"/>
    </row>
    <row r="885" spans="2:15" ht="14">
      <c r="B885" s="251"/>
      <c r="C885" s="251"/>
      <c r="E885" s="267"/>
      <c r="G885" s="251"/>
      <c r="N885" s="257"/>
      <c r="O885" s="257"/>
    </row>
    <row r="886" spans="2:15" ht="14">
      <c r="B886" s="251"/>
      <c r="C886" s="251"/>
      <c r="E886" s="267"/>
      <c r="G886" s="251"/>
      <c r="N886" s="257"/>
      <c r="O886" s="257"/>
    </row>
    <row r="887" spans="2:15" ht="14">
      <c r="B887" s="251"/>
      <c r="C887" s="251"/>
      <c r="E887" s="267"/>
      <c r="G887" s="251"/>
      <c r="N887" s="257"/>
      <c r="O887" s="257"/>
    </row>
    <row r="888" spans="2:15" ht="14">
      <c r="B888" s="251"/>
      <c r="C888" s="251"/>
      <c r="E888" s="267"/>
      <c r="G888" s="251"/>
      <c r="N888" s="257"/>
      <c r="O888" s="257"/>
    </row>
    <row r="889" spans="2:15" ht="14">
      <c r="B889" s="251"/>
      <c r="C889" s="251"/>
      <c r="E889" s="267"/>
      <c r="G889" s="251"/>
      <c r="N889" s="257"/>
      <c r="O889" s="257"/>
    </row>
    <row r="890" spans="2:15" ht="14">
      <c r="B890" s="251"/>
      <c r="C890" s="251"/>
      <c r="E890" s="267"/>
      <c r="G890" s="251"/>
      <c r="N890" s="257"/>
      <c r="O890" s="257"/>
    </row>
    <row r="891" spans="2:15" ht="14">
      <c r="B891" s="251"/>
      <c r="C891" s="251"/>
      <c r="E891" s="267"/>
      <c r="G891" s="251"/>
      <c r="N891" s="257"/>
      <c r="O891" s="257"/>
    </row>
    <row r="892" spans="2:15" ht="14">
      <c r="B892" s="251"/>
      <c r="C892" s="251"/>
      <c r="E892" s="267"/>
      <c r="G892" s="251"/>
      <c r="N892" s="257"/>
      <c r="O892" s="257"/>
    </row>
    <row r="893" spans="2:15" ht="14">
      <c r="B893" s="251"/>
      <c r="C893" s="251"/>
      <c r="E893" s="267"/>
      <c r="G893" s="251"/>
      <c r="N893" s="257"/>
      <c r="O893" s="257"/>
    </row>
    <row r="894" spans="2:15" ht="14">
      <c r="B894" s="251"/>
      <c r="C894" s="251"/>
      <c r="E894" s="267"/>
      <c r="G894" s="251"/>
      <c r="N894" s="257"/>
      <c r="O894" s="257"/>
    </row>
    <row r="895" spans="2:15" ht="14">
      <c r="B895" s="251"/>
      <c r="C895" s="251"/>
      <c r="E895" s="267"/>
      <c r="G895" s="251"/>
      <c r="N895" s="257"/>
      <c r="O895" s="257"/>
    </row>
  </sheetData>
  <sheetProtection algorithmName="SHA-512" hashValue="pWn8xDlIr4B1OQpJEB068pGFYuwZFL4yc7zFZ0oNegfrH1L+sQTTW3TwHB2v/2z6SuX9aDqm64t8yo3rkVP37A==" saltValue="L2fBD+D1/73P9tR1C/VzaQ==" spinCount="100000" sheet="1" objects="1" scenarios="1"/>
  <mergeCells count="47">
    <mergeCell ref="A1:H1"/>
    <mergeCell ref="A44:A46"/>
    <mergeCell ref="D3:D5"/>
    <mergeCell ref="F3:F5"/>
    <mergeCell ref="H3:H5"/>
    <mergeCell ref="D7:D15"/>
    <mergeCell ref="F7:F15"/>
    <mergeCell ref="D16:D19"/>
    <mergeCell ref="F16:F19"/>
    <mergeCell ref="D20:D28"/>
    <mergeCell ref="F20:F28"/>
    <mergeCell ref="D29:D35"/>
    <mergeCell ref="F29:F35"/>
    <mergeCell ref="D38:D42"/>
    <mergeCell ref="F38:F42"/>
    <mergeCell ref="H44:H46"/>
    <mergeCell ref="D44:D46"/>
    <mergeCell ref="A7:A15"/>
    <mergeCell ref="H38:H42"/>
    <mergeCell ref="B2:C2"/>
    <mergeCell ref="B3:C3"/>
    <mergeCell ref="B6:C6"/>
    <mergeCell ref="B7:C7"/>
    <mergeCell ref="H7:H15"/>
    <mergeCell ref="B37:C37"/>
    <mergeCell ref="B38:C38"/>
    <mergeCell ref="H16:H19"/>
    <mergeCell ref="H20:H28"/>
    <mergeCell ref="H29:H35"/>
    <mergeCell ref="A38:A42"/>
    <mergeCell ref="A3:A5"/>
    <mergeCell ref="F44:F46"/>
    <mergeCell ref="B51:C51"/>
    <mergeCell ref="B52:C52"/>
    <mergeCell ref="A20:A28"/>
    <mergeCell ref="A16:A19"/>
    <mergeCell ref="A29:A35"/>
    <mergeCell ref="B43:C43"/>
    <mergeCell ref="B44:C44"/>
    <mergeCell ref="B47:C47"/>
    <mergeCell ref="B48:C48"/>
    <mergeCell ref="B49:C49"/>
    <mergeCell ref="B50:C50"/>
    <mergeCell ref="B16:C16"/>
    <mergeCell ref="B20:C20"/>
    <mergeCell ref="B29:C29"/>
    <mergeCell ref="B36:C36"/>
  </mergeCells>
  <dataValidations count="2">
    <dataValidation type="list" allowBlank="1" showInputMessage="1" showErrorMessage="1" sqref="E39:E43 E45 E4 E30:E37 E21:E28 E47:E51 E6" xr:uid="{00000000-0002-0000-0F00-000000000000}">
      <formula1>$A$54:$A$57</formula1>
    </dataValidation>
    <dataValidation type="list" allowBlank="1" showInputMessage="1" showErrorMessage="1" sqref="E17:E19 E8:E14" xr:uid="{00000000-0002-0000-0F00-000001000000}">
      <formula1>$A$54:$A$58</formula1>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A1:K856"/>
  <sheetViews>
    <sheetView zoomScaleNormal="100" workbookViewId="0">
      <pane ySplit="1" topLeftCell="A2" activePane="bottomLeft" state="frozen"/>
      <selection pane="bottomLeft" sqref="A1:H1"/>
    </sheetView>
  </sheetViews>
  <sheetFormatPr baseColWidth="10" defaultColWidth="9" defaultRowHeight="14"/>
  <cols>
    <col min="1" max="1" width="8.1640625" style="67" customWidth="1"/>
    <col min="2" max="2" width="2.5" style="67" customWidth="1"/>
    <col min="3" max="3" width="50" style="67" customWidth="1"/>
    <col min="4" max="4" width="8.5" style="120" customWidth="1"/>
    <col min="5" max="6" width="9" style="120"/>
    <col min="7" max="7" width="50" style="67" customWidth="1"/>
    <col min="8" max="8" width="45.6640625" style="67" customWidth="1"/>
    <col min="9" max="9" width="9" style="257"/>
    <col min="10" max="11" width="9" style="257" hidden="1" customWidth="1"/>
    <col min="12" max="14" width="9" style="257"/>
    <col min="15" max="17" width="9" style="257" customWidth="1"/>
    <col min="18" max="16384" width="9" style="257"/>
  </cols>
  <sheetData>
    <row r="1" spans="1:11" ht="33.75" customHeight="1">
      <c r="A1" s="761" t="s">
        <v>560</v>
      </c>
      <c r="B1" s="761"/>
      <c r="C1" s="761"/>
      <c r="D1" s="761"/>
      <c r="E1" s="761"/>
      <c r="F1" s="761"/>
      <c r="G1" s="761"/>
      <c r="H1" s="761"/>
      <c r="J1" s="200"/>
      <c r="K1" s="200"/>
    </row>
    <row r="2" spans="1:11" ht="30">
      <c r="A2" s="201" t="s">
        <v>39</v>
      </c>
      <c r="B2" s="361" t="s">
        <v>40</v>
      </c>
      <c r="C2" s="361"/>
      <c r="D2" s="202" t="s">
        <v>235</v>
      </c>
      <c r="E2" s="202" t="s">
        <v>42</v>
      </c>
      <c r="F2" s="202" t="s">
        <v>43</v>
      </c>
      <c r="G2" s="203" t="s">
        <v>44</v>
      </c>
      <c r="H2" s="203" t="s">
        <v>36</v>
      </c>
    </row>
    <row r="3" spans="1:11" ht="51" customHeight="1">
      <c r="A3" s="448" t="s">
        <v>561</v>
      </c>
      <c r="B3" s="680" t="s">
        <v>562</v>
      </c>
      <c r="C3" s="680"/>
      <c r="D3" s="775">
        <f>IF(E3="All N/A",0,IF(E3="Answer all sub questions",5,IF(E3="Yes",5,IF(E3="Partial",5,IF(E3="No",5,IF(E3="",5))))))</f>
        <v>5</v>
      </c>
      <c r="E3" s="208" t="str">
        <f>IF(K9&gt;7,"Answer all sub questions",IF(K9=(6*1.001),"All N/A",IF(K9&gt;=6,"Yes",IF(K9=1.001,"No",IF(K9=0,"No",IF(K9&gt;=0.5,"Partial",IF(K9&lt;=5.5,"Partial")))))))</f>
        <v>Answer all sub questions</v>
      </c>
      <c r="F3" s="775">
        <f>IF(E3="All N/A",D3,IF(E3="Answer all sub questions",0,IF(E3="Yes",D3,IF(E3="Partial",1,IF(E3="No",0,IF(E3="",0))))))</f>
        <v>0</v>
      </c>
      <c r="G3" s="5"/>
      <c r="H3" s="762" t="s">
        <v>914</v>
      </c>
    </row>
    <row r="4" spans="1:11" ht="30">
      <c r="A4" s="779"/>
      <c r="B4" s="261"/>
      <c r="C4" s="215" t="s">
        <v>563</v>
      </c>
      <c r="D4" s="776"/>
      <c r="E4" s="3"/>
      <c r="F4" s="776"/>
      <c r="G4" s="6"/>
      <c r="H4" s="763"/>
      <c r="J4" s="200">
        <f t="shared" ref="J4:J16" si="0">IF(E4="",100,IF(E4="Yes",1,IF(E4="No",0,IF(E4="Partial",0.5,IF(E4="N/A",1.001)))))</f>
        <v>100</v>
      </c>
    </row>
    <row r="5" spans="1:11" ht="45">
      <c r="A5" s="779"/>
      <c r="B5" s="261"/>
      <c r="C5" s="215" t="s">
        <v>564</v>
      </c>
      <c r="D5" s="776"/>
      <c r="E5" s="3"/>
      <c r="F5" s="776"/>
      <c r="G5" s="6"/>
      <c r="H5" s="763"/>
      <c r="J5" s="200">
        <f t="shared" si="0"/>
        <v>100</v>
      </c>
    </row>
    <row r="6" spans="1:11" ht="30">
      <c r="A6" s="779"/>
      <c r="B6" s="261"/>
      <c r="C6" s="211" t="s">
        <v>565</v>
      </c>
      <c r="D6" s="776"/>
      <c r="E6" s="3"/>
      <c r="F6" s="776"/>
      <c r="G6" s="6"/>
      <c r="H6" s="763"/>
      <c r="J6" s="200">
        <f t="shared" si="0"/>
        <v>100</v>
      </c>
    </row>
    <row r="7" spans="1:11" ht="30">
      <c r="A7" s="779"/>
      <c r="B7" s="261"/>
      <c r="C7" s="211" t="s">
        <v>566</v>
      </c>
      <c r="D7" s="776"/>
      <c r="E7" s="3"/>
      <c r="F7" s="776"/>
      <c r="G7" s="6"/>
      <c r="H7" s="763"/>
      <c r="J7" s="200">
        <f t="shared" si="0"/>
        <v>100</v>
      </c>
    </row>
    <row r="8" spans="1:11" ht="30">
      <c r="A8" s="779"/>
      <c r="B8" s="261"/>
      <c r="C8" s="211" t="s">
        <v>567</v>
      </c>
      <c r="D8" s="776"/>
      <c r="E8" s="3"/>
      <c r="F8" s="776"/>
      <c r="G8" s="6"/>
      <c r="H8" s="763"/>
      <c r="J8" s="200">
        <f t="shared" si="0"/>
        <v>100</v>
      </c>
    </row>
    <row r="9" spans="1:11" ht="15">
      <c r="A9" s="441"/>
      <c r="B9" s="261"/>
      <c r="C9" s="258" t="s">
        <v>1593</v>
      </c>
      <c r="D9" s="777"/>
      <c r="E9" s="259" t="str">
        <f>IF('General TB Module'!$Q$149="Answer all sub questions","",IF('General TB Module'!$Q$149="","",'General TB Module'!$Q$149))</f>
        <v/>
      </c>
      <c r="F9" s="777"/>
      <c r="G9" s="99"/>
      <c r="H9" s="764"/>
      <c r="J9" s="200">
        <f t="shared" si="0"/>
        <v>100</v>
      </c>
      <c r="K9" s="257">
        <f>SUM(J4:J9)</f>
        <v>600</v>
      </c>
    </row>
    <row r="10" spans="1:11" ht="42" customHeight="1">
      <c r="A10" s="448" t="s">
        <v>568</v>
      </c>
      <c r="B10" s="793" t="s">
        <v>569</v>
      </c>
      <c r="C10" s="794"/>
      <c r="D10" s="775">
        <f>IF(E10="All N/A",0,IF(E10="Answer all sub questions",5,IF(E10="Yes",5,IF(E10="Partial",5,IF(E10="No",5,IF(E10="",5))))))</f>
        <v>5</v>
      </c>
      <c r="E10" s="208" t="str">
        <f>IF(K13&gt;4,"Answer all sub questions",IF(K13=(3*1.001),"All N/A",IF(K13&gt;=3,"Yes",IF(K13=0,"No",IF(K13&gt;=0.5,"Partial",IF(K13&lt;=2.5,"Partial"))))))</f>
        <v>Answer all sub questions</v>
      </c>
      <c r="F10" s="775">
        <f>IF(E10="All N/A",D10,IF(E10="Answer all sub questions",0,IF(E10="Yes",D10,IF(E10="Partial",1,IF(E10="No",0,IF(E10="",0))))))</f>
        <v>0</v>
      </c>
      <c r="G10" s="5"/>
      <c r="H10" s="762" t="s">
        <v>915</v>
      </c>
    </row>
    <row r="11" spans="1:11" ht="15">
      <c r="A11" s="779"/>
      <c r="B11" s="261"/>
      <c r="C11" s="215" t="s">
        <v>570</v>
      </c>
      <c r="D11" s="776"/>
      <c r="E11" s="3"/>
      <c r="F11" s="776"/>
      <c r="G11" s="5"/>
      <c r="H11" s="763"/>
      <c r="J11" s="200">
        <f t="shared" si="0"/>
        <v>100</v>
      </c>
    </row>
    <row r="12" spans="1:11" ht="30">
      <c r="A12" s="779"/>
      <c r="B12" s="261"/>
      <c r="C12" s="215" t="s">
        <v>571</v>
      </c>
      <c r="D12" s="776"/>
      <c r="E12" s="3"/>
      <c r="F12" s="776"/>
      <c r="G12" s="5"/>
      <c r="H12" s="763"/>
      <c r="J12" s="200">
        <f t="shared" si="0"/>
        <v>100</v>
      </c>
    </row>
    <row r="13" spans="1:11" ht="30">
      <c r="A13" s="441"/>
      <c r="B13" s="261"/>
      <c r="C13" s="215" t="s">
        <v>572</v>
      </c>
      <c r="D13" s="777"/>
      <c r="E13" s="3"/>
      <c r="F13" s="777"/>
      <c r="G13" s="5"/>
      <c r="H13" s="764"/>
      <c r="J13" s="200">
        <f t="shared" si="0"/>
        <v>100</v>
      </c>
      <c r="K13" s="257">
        <f>SUM(J11:J13)</f>
        <v>300</v>
      </c>
    </row>
    <row r="14" spans="1:11" ht="55.5" customHeight="1">
      <c r="A14" s="448" t="s">
        <v>573</v>
      </c>
      <c r="B14" s="658" t="s">
        <v>574</v>
      </c>
      <c r="C14" s="660"/>
      <c r="D14" s="775">
        <f>IF(E14="All N/A",0,IF(E14="Answer all sub questions",5,IF(E14="Yes",5,IF(E14="Partial",5,IF(E14="No",5,IF(E14="",5))))))</f>
        <v>5</v>
      </c>
      <c r="E14" s="208" t="str">
        <f>IF(K16&gt;3,"Answer all sub questions",IF(K16=(2*1.001),"All N/A",IF(K16&gt;=2,"Yes",IF(K16=0,"No",IF(K16&gt;=0.5,"Partial",IF(K16&lt;=1.5,"Partial"))))))</f>
        <v>Answer all sub questions</v>
      </c>
      <c r="F14" s="775">
        <f>IF(E14="All N/A",D14,IF(E14="Answer all sub questions",0,IF(E14="Yes",D14,IF(E14="Partial",1,IF(E14="No",0,IF(E14="",0))))))</f>
        <v>0</v>
      </c>
      <c r="G14" s="5"/>
      <c r="H14" s="762" t="s">
        <v>916</v>
      </c>
    </row>
    <row r="15" spans="1:11" ht="15">
      <c r="A15" s="779"/>
      <c r="B15" s="261"/>
      <c r="C15" s="215" t="s">
        <v>575</v>
      </c>
      <c r="D15" s="776"/>
      <c r="E15" s="3"/>
      <c r="F15" s="776"/>
      <c r="G15" s="5"/>
      <c r="H15" s="763"/>
      <c r="J15" s="200">
        <f t="shared" si="0"/>
        <v>100</v>
      </c>
    </row>
    <row r="16" spans="1:11" ht="39" customHeight="1">
      <c r="A16" s="441"/>
      <c r="B16" s="261"/>
      <c r="C16" s="215" t="s">
        <v>576</v>
      </c>
      <c r="D16" s="777"/>
      <c r="E16" s="3"/>
      <c r="F16" s="777"/>
      <c r="G16" s="5"/>
      <c r="H16" s="764"/>
      <c r="J16" s="200">
        <f t="shared" si="0"/>
        <v>100</v>
      </c>
      <c r="K16" s="257">
        <f>SUM(J15:J16)</f>
        <v>200</v>
      </c>
    </row>
    <row r="17" spans="1:8">
      <c r="A17" s="260"/>
      <c r="B17" s="399" t="s">
        <v>84</v>
      </c>
      <c r="C17" s="399"/>
      <c r="D17" s="208">
        <f>SUM(D3:D16)</f>
        <v>15</v>
      </c>
      <c r="E17" s="208"/>
      <c r="F17" s="208">
        <f>SUM(F3:F16)</f>
        <v>0</v>
      </c>
      <c r="G17" s="98"/>
      <c r="H17" s="98"/>
    </row>
    <row r="18" spans="1:8">
      <c r="B18" s="251"/>
      <c r="C18" s="251"/>
    </row>
    <row r="19" spans="1:8" hidden="1">
      <c r="A19" s="257"/>
      <c r="B19" s="251"/>
      <c r="C19" s="251"/>
    </row>
    <row r="20" spans="1:8" ht="15" hidden="1">
      <c r="A20" s="257" t="s">
        <v>5</v>
      </c>
      <c r="B20" s="251"/>
      <c r="C20" s="251"/>
    </row>
    <row r="21" spans="1:8" ht="15" hidden="1">
      <c r="A21" s="257" t="s">
        <v>85</v>
      </c>
      <c r="B21" s="251"/>
      <c r="C21" s="251"/>
    </row>
    <row r="22" spans="1:8" ht="15" hidden="1">
      <c r="A22" s="257" t="s">
        <v>7</v>
      </c>
      <c r="B22" s="251"/>
      <c r="C22" s="251"/>
    </row>
    <row r="23" spans="1:8" ht="15" hidden="1">
      <c r="A23" s="257" t="s">
        <v>29</v>
      </c>
      <c r="B23" s="251"/>
      <c r="C23" s="251"/>
    </row>
    <row r="24" spans="1:8">
      <c r="B24" s="251"/>
      <c r="C24" s="251"/>
    </row>
    <row r="25" spans="1:8">
      <c r="B25" s="251"/>
      <c r="C25" s="251"/>
    </row>
    <row r="26" spans="1:8">
      <c r="B26" s="251"/>
      <c r="C26" s="251"/>
    </row>
    <row r="27" spans="1:8">
      <c r="B27" s="251"/>
      <c r="C27" s="251"/>
    </row>
    <row r="28" spans="1:8">
      <c r="B28" s="251"/>
      <c r="C28" s="251"/>
    </row>
    <row r="29" spans="1:8">
      <c r="B29" s="251"/>
      <c r="C29" s="251"/>
    </row>
    <row r="30" spans="1:8">
      <c r="B30" s="251"/>
      <c r="C30" s="251"/>
    </row>
    <row r="31" spans="1:8">
      <c r="B31" s="251"/>
      <c r="C31" s="251"/>
    </row>
    <row r="32" spans="1:8">
      <c r="B32" s="251"/>
      <c r="C32" s="251"/>
    </row>
    <row r="33" spans="2:3">
      <c r="B33" s="251"/>
      <c r="C33" s="251"/>
    </row>
    <row r="34" spans="2:3">
      <c r="B34" s="251"/>
      <c r="C34" s="251"/>
    </row>
    <row r="35" spans="2:3">
      <c r="B35" s="251"/>
      <c r="C35" s="251"/>
    </row>
    <row r="36" spans="2:3">
      <c r="B36" s="251"/>
      <c r="C36" s="251"/>
    </row>
    <row r="37" spans="2:3">
      <c r="B37" s="251"/>
      <c r="C37" s="251"/>
    </row>
    <row r="38" spans="2:3">
      <c r="B38" s="251"/>
      <c r="C38" s="251"/>
    </row>
    <row r="39" spans="2:3">
      <c r="B39" s="251"/>
      <c r="C39" s="251"/>
    </row>
    <row r="40" spans="2:3">
      <c r="B40" s="251"/>
      <c r="C40" s="251"/>
    </row>
    <row r="41" spans="2:3">
      <c r="B41" s="251"/>
      <c r="C41" s="251"/>
    </row>
    <row r="42" spans="2:3">
      <c r="B42" s="251"/>
      <c r="C42" s="251"/>
    </row>
    <row r="43" spans="2:3">
      <c r="B43" s="251"/>
      <c r="C43" s="251"/>
    </row>
    <row r="44" spans="2:3">
      <c r="B44" s="251"/>
      <c r="C44" s="251"/>
    </row>
    <row r="45" spans="2:3">
      <c r="B45" s="251"/>
      <c r="C45" s="251"/>
    </row>
    <row r="46" spans="2:3">
      <c r="B46" s="251"/>
      <c r="C46" s="251"/>
    </row>
    <row r="47" spans="2:3">
      <c r="B47" s="251"/>
      <c r="C47" s="251"/>
    </row>
    <row r="48" spans="2:3">
      <c r="B48" s="251"/>
      <c r="C48" s="251"/>
    </row>
    <row r="49" spans="2:3">
      <c r="B49" s="251"/>
      <c r="C49" s="251"/>
    </row>
    <row r="50" spans="2:3">
      <c r="B50" s="251"/>
      <c r="C50" s="251"/>
    </row>
    <row r="51" spans="2:3">
      <c r="B51" s="251"/>
      <c r="C51" s="251"/>
    </row>
    <row r="52" spans="2:3">
      <c r="B52" s="251"/>
      <c r="C52" s="251"/>
    </row>
    <row r="53" spans="2:3">
      <c r="B53" s="251"/>
      <c r="C53" s="251"/>
    </row>
    <row r="54" spans="2:3">
      <c r="B54" s="251"/>
      <c r="C54" s="251"/>
    </row>
    <row r="55" spans="2:3">
      <c r="B55" s="251"/>
      <c r="C55" s="251"/>
    </row>
    <row r="56" spans="2:3">
      <c r="B56" s="251"/>
      <c r="C56" s="251"/>
    </row>
    <row r="57" spans="2:3">
      <c r="B57" s="251"/>
      <c r="C57" s="251"/>
    </row>
    <row r="58" spans="2:3">
      <c r="B58" s="251"/>
      <c r="C58" s="251"/>
    </row>
    <row r="59" spans="2:3">
      <c r="B59" s="251"/>
      <c r="C59" s="251"/>
    </row>
    <row r="60" spans="2:3">
      <c r="B60" s="251"/>
      <c r="C60" s="251"/>
    </row>
    <row r="61" spans="2:3">
      <c r="B61" s="251"/>
      <c r="C61" s="251"/>
    </row>
    <row r="62" spans="2:3">
      <c r="B62" s="251"/>
      <c r="C62" s="251"/>
    </row>
    <row r="63" spans="2:3">
      <c r="B63" s="251"/>
      <c r="C63" s="251"/>
    </row>
    <row r="64" spans="2:3">
      <c r="B64" s="251"/>
      <c r="C64" s="251"/>
    </row>
    <row r="65" spans="2:3">
      <c r="B65" s="251"/>
      <c r="C65" s="251"/>
    </row>
    <row r="66" spans="2:3">
      <c r="B66" s="251"/>
      <c r="C66" s="251"/>
    </row>
    <row r="67" spans="2:3">
      <c r="B67" s="251"/>
      <c r="C67" s="251"/>
    </row>
    <row r="68" spans="2:3">
      <c r="B68" s="251"/>
      <c r="C68" s="251"/>
    </row>
    <row r="69" spans="2:3">
      <c r="B69" s="251"/>
      <c r="C69" s="251"/>
    </row>
    <row r="70" spans="2:3">
      <c r="B70" s="251"/>
      <c r="C70" s="251"/>
    </row>
    <row r="71" spans="2:3">
      <c r="B71" s="251"/>
      <c r="C71" s="251"/>
    </row>
    <row r="72" spans="2:3">
      <c r="B72" s="251"/>
      <c r="C72" s="251"/>
    </row>
    <row r="73" spans="2:3">
      <c r="B73" s="251"/>
      <c r="C73" s="251"/>
    </row>
    <row r="74" spans="2:3">
      <c r="B74" s="251"/>
      <c r="C74" s="251"/>
    </row>
    <row r="75" spans="2:3">
      <c r="B75" s="251"/>
      <c r="C75" s="251"/>
    </row>
    <row r="76" spans="2:3">
      <c r="B76" s="251"/>
      <c r="C76" s="251"/>
    </row>
    <row r="77" spans="2:3">
      <c r="B77" s="251"/>
      <c r="C77" s="251"/>
    </row>
    <row r="78" spans="2:3">
      <c r="B78" s="251"/>
      <c r="C78" s="251"/>
    </row>
    <row r="79" spans="2:3">
      <c r="B79" s="251"/>
      <c r="C79" s="251"/>
    </row>
    <row r="80" spans="2:3">
      <c r="B80" s="251"/>
      <c r="C80" s="251"/>
    </row>
    <row r="81" spans="2:3">
      <c r="B81" s="251"/>
      <c r="C81" s="251"/>
    </row>
    <row r="82" spans="2:3">
      <c r="B82" s="251"/>
      <c r="C82" s="251"/>
    </row>
    <row r="83" spans="2:3">
      <c r="B83" s="251"/>
      <c r="C83" s="251"/>
    </row>
    <row r="84" spans="2:3">
      <c r="B84" s="251"/>
      <c r="C84" s="251"/>
    </row>
    <row r="85" spans="2:3">
      <c r="B85" s="251"/>
      <c r="C85" s="251"/>
    </row>
    <row r="86" spans="2:3">
      <c r="B86" s="251"/>
      <c r="C86" s="251"/>
    </row>
    <row r="87" spans="2:3">
      <c r="B87" s="251"/>
      <c r="C87" s="251"/>
    </row>
    <row r="88" spans="2:3">
      <c r="B88" s="251"/>
      <c r="C88" s="251"/>
    </row>
    <row r="89" spans="2:3">
      <c r="B89" s="251"/>
      <c r="C89" s="251"/>
    </row>
    <row r="90" spans="2:3">
      <c r="B90" s="251"/>
      <c r="C90" s="251"/>
    </row>
    <row r="91" spans="2:3">
      <c r="B91" s="251"/>
      <c r="C91" s="251"/>
    </row>
    <row r="92" spans="2:3">
      <c r="B92" s="251"/>
      <c r="C92" s="251"/>
    </row>
    <row r="93" spans="2:3">
      <c r="B93" s="251"/>
      <c r="C93" s="251"/>
    </row>
    <row r="94" spans="2:3">
      <c r="B94" s="251"/>
      <c r="C94" s="251"/>
    </row>
    <row r="95" spans="2:3">
      <c r="B95" s="251"/>
      <c r="C95" s="251"/>
    </row>
    <row r="96" spans="2:3">
      <c r="B96" s="251"/>
      <c r="C96" s="251"/>
    </row>
    <row r="97" spans="2:3">
      <c r="B97" s="251"/>
      <c r="C97" s="251"/>
    </row>
    <row r="98" spans="2:3">
      <c r="B98" s="251"/>
      <c r="C98" s="251"/>
    </row>
    <row r="99" spans="2:3">
      <c r="B99" s="251"/>
      <c r="C99" s="251"/>
    </row>
    <row r="100" spans="2:3">
      <c r="B100" s="251"/>
      <c r="C100" s="251"/>
    </row>
    <row r="101" spans="2:3">
      <c r="B101" s="251"/>
      <c r="C101" s="251"/>
    </row>
    <row r="102" spans="2:3">
      <c r="B102" s="251"/>
      <c r="C102" s="251"/>
    </row>
    <row r="103" spans="2:3">
      <c r="B103" s="251"/>
      <c r="C103" s="251"/>
    </row>
    <row r="104" spans="2:3">
      <c r="B104" s="251"/>
      <c r="C104" s="251"/>
    </row>
    <row r="105" spans="2:3">
      <c r="B105" s="251"/>
      <c r="C105" s="251"/>
    </row>
    <row r="106" spans="2:3">
      <c r="B106" s="251"/>
      <c r="C106" s="251"/>
    </row>
    <row r="107" spans="2:3">
      <c r="B107" s="251"/>
      <c r="C107" s="251"/>
    </row>
    <row r="108" spans="2:3">
      <c r="B108" s="251"/>
      <c r="C108" s="251"/>
    </row>
    <row r="109" spans="2:3">
      <c r="B109" s="251"/>
      <c r="C109" s="251"/>
    </row>
    <row r="110" spans="2:3">
      <c r="B110" s="251"/>
      <c r="C110" s="251"/>
    </row>
    <row r="111" spans="2:3">
      <c r="B111" s="251"/>
      <c r="C111" s="251"/>
    </row>
    <row r="112" spans="2:3">
      <c r="B112" s="251"/>
      <c r="C112" s="251"/>
    </row>
    <row r="113" spans="2:3">
      <c r="B113" s="251"/>
      <c r="C113" s="251"/>
    </row>
    <row r="114" spans="2:3">
      <c r="B114" s="251"/>
      <c r="C114" s="251"/>
    </row>
    <row r="115" spans="2:3">
      <c r="B115" s="251"/>
      <c r="C115" s="251"/>
    </row>
    <row r="116" spans="2:3">
      <c r="B116" s="251"/>
      <c r="C116" s="251"/>
    </row>
    <row r="117" spans="2:3">
      <c r="B117" s="251"/>
      <c r="C117" s="251"/>
    </row>
    <row r="118" spans="2:3">
      <c r="B118" s="251"/>
      <c r="C118" s="251"/>
    </row>
    <row r="119" spans="2:3">
      <c r="B119" s="251"/>
      <c r="C119" s="251"/>
    </row>
    <row r="120" spans="2:3">
      <c r="B120" s="251"/>
      <c r="C120" s="251"/>
    </row>
    <row r="121" spans="2:3">
      <c r="B121" s="251"/>
      <c r="C121" s="251"/>
    </row>
    <row r="122" spans="2:3">
      <c r="B122" s="251"/>
      <c r="C122" s="251"/>
    </row>
    <row r="123" spans="2:3">
      <c r="B123" s="251"/>
      <c r="C123" s="251"/>
    </row>
    <row r="124" spans="2:3">
      <c r="B124" s="251"/>
      <c r="C124" s="251"/>
    </row>
    <row r="125" spans="2:3">
      <c r="B125" s="251"/>
      <c r="C125" s="251"/>
    </row>
    <row r="126" spans="2:3">
      <c r="B126" s="251"/>
      <c r="C126" s="251"/>
    </row>
    <row r="127" spans="2:3">
      <c r="B127" s="251"/>
      <c r="C127" s="251"/>
    </row>
    <row r="128" spans="2:3">
      <c r="B128" s="251"/>
      <c r="C128" s="251"/>
    </row>
    <row r="129" spans="2:3">
      <c r="B129" s="251"/>
      <c r="C129" s="251"/>
    </row>
    <row r="130" spans="2:3">
      <c r="B130" s="251"/>
      <c r="C130" s="251"/>
    </row>
    <row r="131" spans="2:3">
      <c r="B131" s="251"/>
      <c r="C131" s="251"/>
    </row>
    <row r="132" spans="2:3">
      <c r="B132" s="251"/>
      <c r="C132" s="251"/>
    </row>
    <row r="133" spans="2:3">
      <c r="B133" s="251"/>
      <c r="C133" s="251"/>
    </row>
    <row r="134" spans="2:3">
      <c r="B134" s="251"/>
      <c r="C134" s="251"/>
    </row>
    <row r="135" spans="2:3">
      <c r="B135" s="251"/>
      <c r="C135" s="251"/>
    </row>
    <row r="136" spans="2:3">
      <c r="B136" s="251"/>
      <c r="C136" s="251"/>
    </row>
    <row r="137" spans="2:3">
      <c r="B137" s="251"/>
      <c r="C137" s="251"/>
    </row>
    <row r="138" spans="2:3">
      <c r="B138" s="251"/>
      <c r="C138" s="251"/>
    </row>
    <row r="139" spans="2:3">
      <c r="B139" s="251"/>
      <c r="C139" s="251"/>
    </row>
    <row r="140" spans="2:3">
      <c r="B140" s="251"/>
      <c r="C140" s="251"/>
    </row>
    <row r="141" spans="2:3">
      <c r="B141" s="251"/>
      <c r="C141" s="251"/>
    </row>
    <row r="142" spans="2:3">
      <c r="B142" s="251"/>
      <c r="C142" s="251"/>
    </row>
    <row r="143" spans="2:3">
      <c r="B143" s="251"/>
      <c r="C143" s="251"/>
    </row>
    <row r="144" spans="2:3">
      <c r="B144" s="251"/>
      <c r="C144" s="251"/>
    </row>
    <row r="145" spans="2:3">
      <c r="B145" s="251"/>
      <c r="C145" s="251"/>
    </row>
    <row r="146" spans="2:3">
      <c r="B146" s="251"/>
      <c r="C146" s="251"/>
    </row>
    <row r="147" spans="2:3">
      <c r="B147" s="251"/>
      <c r="C147" s="251"/>
    </row>
    <row r="148" spans="2:3">
      <c r="B148" s="251"/>
      <c r="C148" s="251"/>
    </row>
    <row r="149" spans="2:3">
      <c r="B149" s="251"/>
      <c r="C149" s="251"/>
    </row>
    <row r="150" spans="2:3">
      <c r="B150" s="251"/>
      <c r="C150" s="251"/>
    </row>
    <row r="151" spans="2:3">
      <c r="B151" s="251"/>
      <c r="C151" s="251"/>
    </row>
    <row r="152" spans="2:3">
      <c r="B152" s="251"/>
      <c r="C152" s="251"/>
    </row>
    <row r="153" spans="2:3">
      <c r="B153" s="251"/>
      <c r="C153" s="251"/>
    </row>
    <row r="154" spans="2:3">
      <c r="B154" s="251"/>
      <c r="C154" s="251"/>
    </row>
    <row r="155" spans="2:3">
      <c r="B155" s="251"/>
      <c r="C155" s="251"/>
    </row>
    <row r="156" spans="2:3">
      <c r="B156" s="251"/>
      <c r="C156" s="251"/>
    </row>
    <row r="157" spans="2:3">
      <c r="B157" s="251"/>
      <c r="C157" s="251"/>
    </row>
    <row r="158" spans="2:3">
      <c r="B158" s="251"/>
      <c r="C158" s="251"/>
    </row>
    <row r="159" spans="2:3">
      <c r="B159" s="251"/>
      <c r="C159" s="251"/>
    </row>
    <row r="160" spans="2:3">
      <c r="B160" s="251"/>
      <c r="C160" s="251"/>
    </row>
    <row r="161" spans="2:3">
      <c r="B161" s="251"/>
      <c r="C161" s="251"/>
    </row>
    <row r="162" spans="2:3">
      <c r="B162" s="251"/>
      <c r="C162" s="251"/>
    </row>
    <row r="163" spans="2:3">
      <c r="B163" s="251"/>
      <c r="C163" s="251"/>
    </row>
    <row r="164" spans="2:3">
      <c r="B164" s="251"/>
      <c r="C164" s="251"/>
    </row>
    <row r="165" spans="2:3">
      <c r="B165" s="251"/>
      <c r="C165" s="251"/>
    </row>
    <row r="166" spans="2:3">
      <c r="B166" s="251"/>
      <c r="C166" s="251"/>
    </row>
    <row r="167" spans="2:3">
      <c r="B167" s="251"/>
      <c r="C167" s="251"/>
    </row>
    <row r="168" spans="2:3">
      <c r="B168" s="251"/>
      <c r="C168" s="251"/>
    </row>
    <row r="169" spans="2:3">
      <c r="B169" s="251"/>
      <c r="C169" s="251"/>
    </row>
    <row r="170" spans="2:3">
      <c r="B170" s="251"/>
      <c r="C170" s="251"/>
    </row>
    <row r="171" spans="2:3">
      <c r="B171" s="251"/>
      <c r="C171" s="251"/>
    </row>
    <row r="172" spans="2:3">
      <c r="B172" s="251"/>
      <c r="C172" s="251"/>
    </row>
    <row r="173" spans="2:3">
      <c r="B173" s="251"/>
      <c r="C173" s="251"/>
    </row>
    <row r="174" spans="2:3">
      <c r="B174" s="251"/>
      <c r="C174" s="251"/>
    </row>
    <row r="175" spans="2:3">
      <c r="B175" s="251"/>
      <c r="C175" s="251"/>
    </row>
    <row r="176" spans="2:3">
      <c r="B176" s="251"/>
      <c r="C176" s="251"/>
    </row>
    <row r="177" spans="2:3">
      <c r="B177" s="251"/>
      <c r="C177" s="251"/>
    </row>
    <row r="178" spans="2:3">
      <c r="B178" s="251"/>
      <c r="C178" s="251"/>
    </row>
    <row r="179" spans="2:3">
      <c r="B179" s="251"/>
      <c r="C179" s="251"/>
    </row>
    <row r="180" spans="2:3">
      <c r="B180" s="251"/>
      <c r="C180" s="251"/>
    </row>
    <row r="181" spans="2:3">
      <c r="B181" s="251"/>
      <c r="C181" s="251"/>
    </row>
    <row r="182" spans="2:3">
      <c r="B182" s="251"/>
      <c r="C182" s="251"/>
    </row>
    <row r="183" spans="2:3">
      <c r="B183" s="251"/>
      <c r="C183" s="251"/>
    </row>
    <row r="184" spans="2:3">
      <c r="B184" s="251"/>
      <c r="C184" s="251"/>
    </row>
    <row r="185" spans="2:3">
      <c r="B185" s="251"/>
      <c r="C185" s="251"/>
    </row>
    <row r="186" spans="2:3">
      <c r="B186" s="251"/>
      <c r="C186" s="251"/>
    </row>
    <row r="187" spans="2:3">
      <c r="B187" s="251"/>
      <c r="C187" s="251"/>
    </row>
    <row r="188" spans="2:3">
      <c r="B188" s="251"/>
      <c r="C188" s="251"/>
    </row>
    <row r="189" spans="2:3">
      <c r="B189" s="251"/>
      <c r="C189" s="251"/>
    </row>
    <row r="190" spans="2:3">
      <c r="B190" s="251"/>
      <c r="C190" s="251"/>
    </row>
    <row r="191" spans="2:3">
      <c r="B191" s="251"/>
      <c r="C191" s="251"/>
    </row>
    <row r="192" spans="2:3">
      <c r="B192" s="251"/>
      <c r="C192" s="251"/>
    </row>
    <row r="193" spans="2:3">
      <c r="B193" s="251"/>
      <c r="C193" s="251"/>
    </row>
    <row r="194" spans="2:3">
      <c r="B194" s="251"/>
      <c r="C194" s="251"/>
    </row>
    <row r="195" spans="2:3">
      <c r="B195" s="251"/>
      <c r="C195" s="251"/>
    </row>
    <row r="196" spans="2:3">
      <c r="B196" s="251"/>
      <c r="C196" s="251"/>
    </row>
    <row r="197" spans="2:3">
      <c r="B197" s="251"/>
      <c r="C197" s="251"/>
    </row>
    <row r="198" spans="2:3">
      <c r="B198" s="251"/>
      <c r="C198" s="251"/>
    </row>
    <row r="199" spans="2:3">
      <c r="B199" s="251"/>
      <c r="C199" s="251"/>
    </row>
    <row r="200" spans="2:3">
      <c r="B200" s="251"/>
      <c r="C200" s="251"/>
    </row>
    <row r="201" spans="2:3">
      <c r="B201" s="251"/>
      <c r="C201" s="251"/>
    </row>
    <row r="202" spans="2:3">
      <c r="B202" s="251"/>
      <c r="C202" s="251"/>
    </row>
    <row r="203" spans="2:3">
      <c r="B203" s="251"/>
      <c r="C203" s="251"/>
    </row>
    <row r="204" spans="2:3">
      <c r="B204" s="251"/>
      <c r="C204" s="251"/>
    </row>
    <row r="205" spans="2:3">
      <c r="B205" s="251"/>
      <c r="C205" s="251"/>
    </row>
    <row r="206" spans="2:3">
      <c r="B206" s="251"/>
      <c r="C206" s="251"/>
    </row>
    <row r="207" spans="2:3">
      <c r="B207" s="251"/>
      <c r="C207" s="251"/>
    </row>
    <row r="208" spans="2:3">
      <c r="B208" s="251"/>
      <c r="C208" s="251"/>
    </row>
    <row r="209" spans="2:3">
      <c r="B209" s="251"/>
      <c r="C209" s="251"/>
    </row>
    <row r="210" spans="2:3">
      <c r="B210" s="251"/>
      <c r="C210" s="251"/>
    </row>
    <row r="211" spans="2:3">
      <c r="B211" s="251"/>
      <c r="C211" s="251"/>
    </row>
    <row r="212" spans="2:3">
      <c r="B212" s="251"/>
      <c r="C212" s="251"/>
    </row>
    <row r="213" spans="2:3">
      <c r="B213" s="251"/>
      <c r="C213" s="251"/>
    </row>
    <row r="214" spans="2:3">
      <c r="B214" s="251"/>
      <c r="C214" s="251"/>
    </row>
    <row r="215" spans="2:3">
      <c r="B215" s="251"/>
      <c r="C215" s="251"/>
    </row>
    <row r="216" spans="2:3">
      <c r="B216" s="251"/>
      <c r="C216" s="251"/>
    </row>
    <row r="217" spans="2:3">
      <c r="B217" s="251"/>
      <c r="C217" s="251"/>
    </row>
    <row r="218" spans="2:3">
      <c r="B218" s="251"/>
      <c r="C218" s="251"/>
    </row>
    <row r="219" spans="2:3">
      <c r="B219" s="251"/>
      <c r="C219" s="251"/>
    </row>
    <row r="220" spans="2:3">
      <c r="B220" s="251"/>
      <c r="C220" s="251"/>
    </row>
    <row r="221" spans="2:3">
      <c r="B221" s="251"/>
      <c r="C221" s="251"/>
    </row>
    <row r="222" spans="2:3">
      <c r="B222" s="251"/>
      <c r="C222" s="251"/>
    </row>
    <row r="223" spans="2:3">
      <c r="B223" s="251"/>
      <c r="C223" s="251"/>
    </row>
    <row r="224" spans="2:3">
      <c r="B224" s="251"/>
      <c r="C224" s="251"/>
    </row>
    <row r="225" spans="2:3">
      <c r="B225" s="251"/>
      <c r="C225" s="251"/>
    </row>
    <row r="226" spans="2:3">
      <c r="B226" s="251"/>
      <c r="C226" s="251"/>
    </row>
    <row r="227" spans="2:3">
      <c r="B227" s="251"/>
      <c r="C227" s="251"/>
    </row>
    <row r="228" spans="2:3">
      <c r="B228" s="251"/>
      <c r="C228" s="251"/>
    </row>
    <row r="229" spans="2:3">
      <c r="B229" s="251"/>
      <c r="C229" s="251"/>
    </row>
    <row r="230" spans="2:3">
      <c r="B230" s="251"/>
      <c r="C230" s="251"/>
    </row>
    <row r="231" spans="2:3">
      <c r="B231" s="251"/>
      <c r="C231" s="251"/>
    </row>
    <row r="232" spans="2:3">
      <c r="B232" s="251"/>
      <c r="C232" s="251"/>
    </row>
    <row r="233" spans="2:3">
      <c r="B233" s="251"/>
      <c r="C233" s="251"/>
    </row>
    <row r="234" spans="2:3">
      <c r="B234" s="251"/>
      <c r="C234" s="251"/>
    </row>
    <row r="235" spans="2:3">
      <c r="B235" s="251"/>
      <c r="C235" s="251"/>
    </row>
    <row r="236" spans="2:3">
      <c r="B236" s="251"/>
      <c r="C236" s="251"/>
    </row>
    <row r="237" spans="2:3">
      <c r="B237" s="251"/>
      <c r="C237" s="251"/>
    </row>
    <row r="238" spans="2:3">
      <c r="B238" s="251"/>
      <c r="C238" s="251"/>
    </row>
    <row r="239" spans="2:3">
      <c r="B239" s="251"/>
      <c r="C239" s="251"/>
    </row>
    <row r="240" spans="2:3">
      <c r="B240" s="251"/>
      <c r="C240" s="251"/>
    </row>
    <row r="241" spans="2:3">
      <c r="B241" s="251"/>
      <c r="C241" s="251"/>
    </row>
    <row r="242" spans="2:3">
      <c r="B242" s="251"/>
      <c r="C242" s="251"/>
    </row>
    <row r="243" spans="2:3">
      <c r="B243" s="251"/>
      <c r="C243" s="251"/>
    </row>
    <row r="244" spans="2:3">
      <c r="B244" s="251"/>
      <c r="C244" s="251"/>
    </row>
    <row r="245" spans="2:3">
      <c r="B245" s="251"/>
      <c r="C245" s="251"/>
    </row>
    <row r="246" spans="2:3">
      <c r="B246" s="251"/>
      <c r="C246" s="251"/>
    </row>
    <row r="247" spans="2:3">
      <c r="B247" s="251"/>
      <c r="C247" s="251"/>
    </row>
    <row r="248" spans="2:3">
      <c r="B248" s="251"/>
      <c r="C248" s="251"/>
    </row>
    <row r="249" spans="2:3">
      <c r="B249" s="251"/>
      <c r="C249" s="251"/>
    </row>
    <row r="250" spans="2:3">
      <c r="B250" s="251"/>
      <c r="C250" s="251"/>
    </row>
    <row r="251" spans="2:3">
      <c r="B251" s="251"/>
      <c r="C251" s="251"/>
    </row>
    <row r="252" spans="2:3">
      <c r="B252" s="251"/>
      <c r="C252" s="251"/>
    </row>
    <row r="253" spans="2:3">
      <c r="B253" s="251"/>
      <c r="C253" s="251"/>
    </row>
    <row r="254" spans="2:3">
      <c r="B254" s="251"/>
      <c r="C254" s="251"/>
    </row>
    <row r="255" spans="2:3">
      <c r="B255" s="251"/>
      <c r="C255" s="251"/>
    </row>
    <row r="256" spans="2:3">
      <c r="B256" s="251"/>
      <c r="C256" s="251"/>
    </row>
    <row r="257" spans="2:3">
      <c r="B257" s="251"/>
      <c r="C257" s="251"/>
    </row>
    <row r="258" spans="2:3">
      <c r="B258" s="251"/>
      <c r="C258" s="251"/>
    </row>
    <row r="259" spans="2:3">
      <c r="B259" s="251"/>
      <c r="C259" s="251"/>
    </row>
    <row r="260" spans="2:3">
      <c r="B260" s="251"/>
      <c r="C260" s="251"/>
    </row>
    <row r="261" spans="2:3">
      <c r="B261" s="251"/>
      <c r="C261" s="251"/>
    </row>
    <row r="262" spans="2:3">
      <c r="B262" s="251"/>
      <c r="C262" s="251"/>
    </row>
    <row r="263" spans="2:3">
      <c r="B263" s="251"/>
      <c r="C263" s="251"/>
    </row>
    <row r="264" spans="2:3">
      <c r="B264" s="251"/>
      <c r="C264" s="251"/>
    </row>
    <row r="265" spans="2:3">
      <c r="B265" s="251"/>
      <c r="C265" s="251"/>
    </row>
    <row r="266" spans="2:3">
      <c r="B266" s="251"/>
      <c r="C266" s="251"/>
    </row>
    <row r="267" spans="2:3">
      <c r="B267" s="251"/>
      <c r="C267" s="251"/>
    </row>
    <row r="268" spans="2:3">
      <c r="B268" s="251"/>
      <c r="C268" s="251"/>
    </row>
    <row r="269" spans="2:3">
      <c r="B269" s="251"/>
      <c r="C269" s="251"/>
    </row>
    <row r="270" spans="2:3">
      <c r="B270" s="251"/>
      <c r="C270" s="251"/>
    </row>
    <row r="271" spans="2:3">
      <c r="B271" s="251"/>
      <c r="C271" s="251"/>
    </row>
    <row r="272" spans="2:3">
      <c r="B272" s="251"/>
      <c r="C272" s="251"/>
    </row>
    <row r="273" spans="2:3">
      <c r="B273" s="251"/>
      <c r="C273" s="251"/>
    </row>
    <row r="274" spans="2:3">
      <c r="B274" s="251"/>
      <c r="C274" s="251"/>
    </row>
    <row r="275" spans="2:3">
      <c r="B275" s="251"/>
      <c r="C275" s="251"/>
    </row>
    <row r="276" spans="2:3">
      <c r="B276" s="251"/>
      <c r="C276" s="251"/>
    </row>
    <row r="277" spans="2:3">
      <c r="B277" s="251"/>
      <c r="C277" s="251"/>
    </row>
    <row r="278" spans="2:3">
      <c r="B278" s="251"/>
      <c r="C278" s="251"/>
    </row>
    <row r="279" spans="2:3">
      <c r="B279" s="251"/>
      <c r="C279" s="251"/>
    </row>
    <row r="280" spans="2:3">
      <c r="B280" s="251"/>
      <c r="C280" s="251"/>
    </row>
    <row r="281" spans="2:3">
      <c r="B281" s="251"/>
      <c r="C281" s="251"/>
    </row>
    <row r="282" spans="2:3">
      <c r="B282" s="251"/>
      <c r="C282" s="251"/>
    </row>
    <row r="283" spans="2:3">
      <c r="B283" s="251"/>
      <c r="C283" s="251"/>
    </row>
    <row r="284" spans="2:3">
      <c r="B284" s="251"/>
      <c r="C284" s="251"/>
    </row>
    <row r="285" spans="2:3">
      <c r="B285" s="251"/>
      <c r="C285" s="251"/>
    </row>
    <row r="286" spans="2:3">
      <c r="B286" s="251"/>
      <c r="C286" s="251"/>
    </row>
    <row r="287" spans="2:3">
      <c r="B287" s="251"/>
      <c r="C287" s="251"/>
    </row>
    <row r="288" spans="2:3">
      <c r="B288" s="251"/>
      <c r="C288" s="251"/>
    </row>
    <row r="289" spans="2:3">
      <c r="B289" s="251"/>
      <c r="C289" s="251"/>
    </row>
    <row r="290" spans="2:3">
      <c r="B290" s="251"/>
      <c r="C290" s="251"/>
    </row>
    <row r="291" spans="2:3">
      <c r="B291" s="251"/>
      <c r="C291" s="251"/>
    </row>
    <row r="292" spans="2:3">
      <c r="B292" s="251"/>
      <c r="C292" s="251"/>
    </row>
    <row r="293" spans="2:3">
      <c r="B293" s="251"/>
      <c r="C293" s="251"/>
    </row>
    <row r="294" spans="2:3">
      <c r="B294" s="251"/>
      <c r="C294" s="251"/>
    </row>
    <row r="295" spans="2:3">
      <c r="B295" s="251"/>
      <c r="C295" s="251"/>
    </row>
    <row r="296" spans="2:3">
      <c r="B296" s="251"/>
      <c r="C296" s="251"/>
    </row>
    <row r="297" spans="2:3">
      <c r="B297" s="251"/>
      <c r="C297" s="251"/>
    </row>
    <row r="298" spans="2:3">
      <c r="B298" s="251"/>
      <c r="C298" s="251"/>
    </row>
    <row r="299" spans="2:3">
      <c r="B299" s="251"/>
      <c r="C299" s="251"/>
    </row>
    <row r="300" spans="2:3">
      <c r="B300" s="251"/>
      <c r="C300" s="251"/>
    </row>
    <row r="301" spans="2:3">
      <c r="B301" s="251"/>
      <c r="C301" s="251"/>
    </row>
    <row r="302" spans="2:3">
      <c r="B302" s="251"/>
      <c r="C302" s="251"/>
    </row>
    <row r="303" spans="2:3">
      <c r="B303" s="251"/>
      <c r="C303" s="251"/>
    </row>
    <row r="304" spans="2:3">
      <c r="B304" s="251"/>
      <c r="C304" s="251"/>
    </row>
    <row r="305" spans="2:3">
      <c r="B305" s="251"/>
      <c r="C305" s="251"/>
    </row>
    <row r="306" spans="2:3">
      <c r="B306" s="251"/>
      <c r="C306" s="251"/>
    </row>
    <row r="307" spans="2:3">
      <c r="B307" s="251"/>
      <c r="C307" s="251"/>
    </row>
    <row r="308" spans="2:3">
      <c r="B308" s="251"/>
      <c r="C308" s="251"/>
    </row>
    <row r="309" spans="2:3">
      <c r="B309" s="251"/>
      <c r="C309" s="251"/>
    </row>
    <row r="310" spans="2:3">
      <c r="B310" s="251"/>
      <c r="C310" s="251"/>
    </row>
    <row r="311" spans="2:3">
      <c r="B311" s="251"/>
      <c r="C311" s="251"/>
    </row>
    <row r="312" spans="2:3">
      <c r="B312" s="251"/>
      <c r="C312" s="251"/>
    </row>
    <row r="313" spans="2:3">
      <c r="B313" s="251"/>
      <c r="C313" s="251"/>
    </row>
    <row r="314" spans="2:3">
      <c r="B314" s="251"/>
      <c r="C314" s="251"/>
    </row>
    <row r="315" spans="2:3">
      <c r="B315" s="251"/>
      <c r="C315" s="251"/>
    </row>
    <row r="316" spans="2:3">
      <c r="B316" s="251"/>
      <c r="C316" s="251"/>
    </row>
    <row r="317" spans="2:3">
      <c r="B317" s="251"/>
      <c r="C317" s="251"/>
    </row>
    <row r="318" spans="2:3">
      <c r="B318" s="251"/>
      <c r="C318" s="251"/>
    </row>
    <row r="319" spans="2:3">
      <c r="B319" s="251"/>
      <c r="C319" s="251"/>
    </row>
    <row r="320" spans="2:3">
      <c r="B320" s="251"/>
      <c r="C320" s="251"/>
    </row>
    <row r="321" spans="2:3">
      <c r="B321" s="251"/>
      <c r="C321" s="251"/>
    </row>
    <row r="322" spans="2:3">
      <c r="B322" s="251"/>
      <c r="C322" s="251"/>
    </row>
    <row r="323" spans="2:3">
      <c r="B323" s="251"/>
      <c r="C323" s="251"/>
    </row>
    <row r="324" spans="2:3">
      <c r="B324" s="251"/>
      <c r="C324" s="251"/>
    </row>
    <row r="325" spans="2:3">
      <c r="B325" s="251"/>
      <c r="C325" s="251"/>
    </row>
    <row r="326" spans="2:3">
      <c r="B326" s="251"/>
      <c r="C326" s="251"/>
    </row>
    <row r="327" spans="2:3">
      <c r="B327" s="251"/>
      <c r="C327" s="251"/>
    </row>
    <row r="328" spans="2:3">
      <c r="B328" s="251"/>
      <c r="C328" s="251"/>
    </row>
    <row r="329" spans="2:3">
      <c r="B329" s="251"/>
      <c r="C329" s="251"/>
    </row>
    <row r="330" spans="2:3">
      <c r="B330" s="251"/>
      <c r="C330" s="251"/>
    </row>
    <row r="331" spans="2:3">
      <c r="B331" s="251"/>
      <c r="C331" s="251"/>
    </row>
    <row r="332" spans="2:3">
      <c r="B332" s="251"/>
      <c r="C332" s="251"/>
    </row>
    <row r="333" spans="2:3">
      <c r="B333" s="251"/>
      <c r="C333" s="251"/>
    </row>
    <row r="334" spans="2:3">
      <c r="B334" s="251"/>
      <c r="C334" s="251"/>
    </row>
    <row r="335" spans="2:3">
      <c r="B335" s="251"/>
      <c r="C335" s="251"/>
    </row>
    <row r="336" spans="2:3">
      <c r="B336" s="251"/>
      <c r="C336" s="251"/>
    </row>
    <row r="337" spans="2:3">
      <c r="B337" s="251"/>
      <c r="C337" s="251"/>
    </row>
    <row r="338" spans="2:3">
      <c r="B338" s="251"/>
      <c r="C338" s="251"/>
    </row>
    <row r="339" spans="2:3">
      <c r="B339" s="251"/>
      <c r="C339" s="251"/>
    </row>
    <row r="340" spans="2:3">
      <c r="B340" s="251"/>
      <c r="C340" s="251"/>
    </row>
    <row r="341" spans="2:3">
      <c r="B341" s="251"/>
      <c r="C341" s="251"/>
    </row>
    <row r="342" spans="2:3">
      <c r="B342" s="251"/>
      <c r="C342" s="251"/>
    </row>
    <row r="343" spans="2:3">
      <c r="B343" s="251"/>
      <c r="C343" s="251"/>
    </row>
    <row r="344" spans="2:3">
      <c r="B344" s="251"/>
      <c r="C344" s="251"/>
    </row>
    <row r="345" spans="2:3">
      <c r="B345" s="251"/>
      <c r="C345" s="251"/>
    </row>
    <row r="346" spans="2:3">
      <c r="B346" s="251"/>
      <c r="C346" s="251"/>
    </row>
    <row r="347" spans="2:3">
      <c r="B347" s="251"/>
      <c r="C347" s="251"/>
    </row>
    <row r="348" spans="2:3">
      <c r="B348" s="251"/>
      <c r="C348" s="251"/>
    </row>
    <row r="349" spans="2:3">
      <c r="B349" s="251"/>
      <c r="C349" s="251"/>
    </row>
    <row r="350" spans="2:3">
      <c r="B350" s="251"/>
      <c r="C350" s="251"/>
    </row>
    <row r="351" spans="2:3">
      <c r="B351" s="251"/>
      <c r="C351" s="251"/>
    </row>
    <row r="352" spans="2:3">
      <c r="B352" s="251"/>
      <c r="C352" s="251"/>
    </row>
    <row r="353" spans="2:3">
      <c r="B353" s="251"/>
      <c r="C353" s="251"/>
    </row>
    <row r="354" spans="2:3">
      <c r="B354" s="251"/>
      <c r="C354" s="251"/>
    </row>
    <row r="355" spans="2:3">
      <c r="B355" s="251"/>
      <c r="C355" s="251"/>
    </row>
    <row r="356" spans="2:3">
      <c r="B356" s="251"/>
      <c r="C356" s="251"/>
    </row>
    <row r="357" spans="2:3">
      <c r="B357" s="251"/>
      <c r="C357" s="251"/>
    </row>
    <row r="358" spans="2:3">
      <c r="B358" s="251"/>
      <c r="C358" s="251"/>
    </row>
    <row r="359" spans="2:3">
      <c r="B359" s="251"/>
      <c r="C359" s="251"/>
    </row>
    <row r="360" spans="2:3">
      <c r="B360" s="251"/>
      <c r="C360" s="251"/>
    </row>
    <row r="361" spans="2:3">
      <c r="B361" s="251"/>
      <c r="C361" s="251"/>
    </row>
    <row r="362" spans="2:3">
      <c r="B362" s="251"/>
      <c r="C362" s="251"/>
    </row>
    <row r="363" spans="2:3">
      <c r="B363" s="251"/>
      <c r="C363" s="251"/>
    </row>
    <row r="364" spans="2:3">
      <c r="B364" s="251"/>
      <c r="C364" s="251"/>
    </row>
    <row r="365" spans="2:3">
      <c r="B365" s="251"/>
      <c r="C365" s="251"/>
    </row>
    <row r="366" spans="2:3">
      <c r="B366" s="251"/>
      <c r="C366" s="251"/>
    </row>
    <row r="367" spans="2:3">
      <c r="B367" s="251"/>
      <c r="C367" s="251"/>
    </row>
    <row r="368" spans="2:3">
      <c r="B368" s="251"/>
      <c r="C368" s="251"/>
    </row>
    <row r="369" spans="2:3">
      <c r="B369" s="251"/>
      <c r="C369" s="251"/>
    </row>
    <row r="370" spans="2:3">
      <c r="B370" s="251"/>
      <c r="C370" s="251"/>
    </row>
    <row r="371" spans="2:3">
      <c r="B371" s="251"/>
      <c r="C371" s="251"/>
    </row>
    <row r="372" spans="2:3">
      <c r="B372" s="251"/>
      <c r="C372" s="251"/>
    </row>
    <row r="373" spans="2:3">
      <c r="B373" s="251"/>
      <c r="C373" s="251"/>
    </row>
    <row r="374" spans="2:3">
      <c r="B374" s="251"/>
      <c r="C374" s="251"/>
    </row>
    <row r="375" spans="2:3">
      <c r="B375" s="251"/>
      <c r="C375" s="251"/>
    </row>
    <row r="376" spans="2:3">
      <c r="B376" s="251"/>
      <c r="C376" s="251"/>
    </row>
    <row r="377" spans="2:3">
      <c r="B377" s="251"/>
      <c r="C377" s="251"/>
    </row>
    <row r="378" spans="2:3">
      <c r="B378" s="251"/>
      <c r="C378" s="251"/>
    </row>
    <row r="379" spans="2:3">
      <c r="B379" s="251"/>
      <c r="C379" s="251"/>
    </row>
    <row r="380" spans="2:3">
      <c r="B380" s="251"/>
      <c r="C380" s="251"/>
    </row>
    <row r="381" spans="2:3">
      <c r="B381" s="251"/>
      <c r="C381" s="251"/>
    </row>
    <row r="382" spans="2:3">
      <c r="B382" s="251"/>
      <c r="C382" s="251"/>
    </row>
    <row r="383" spans="2:3">
      <c r="B383" s="251"/>
      <c r="C383" s="251"/>
    </row>
    <row r="384" spans="2:3">
      <c r="B384" s="251"/>
      <c r="C384" s="251"/>
    </row>
    <row r="385" spans="2:3">
      <c r="B385" s="251"/>
      <c r="C385" s="251"/>
    </row>
    <row r="386" spans="2:3">
      <c r="B386" s="251"/>
      <c r="C386" s="251"/>
    </row>
    <row r="387" spans="2:3">
      <c r="B387" s="251"/>
      <c r="C387" s="251"/>
    </row>
    <row r="388" spans="2:3">
      <c r="B388" s="251"/>
      <c r="C388" s="251"/>
    </row>
    <row r="389" spans="2:3">
      <c r="B389" s="251"/>
      <c r="C389" s="251"/>
    </row>
    <row r="390" spans="2:3">
      <c r="B390" s="251"/>
      <c r="C390" s="251"/>
    </row>
    <row r="391" spans="2:3">
      <c r="B391" s="251"/>
      <c r="C391" s="251"/>
    </row>
    <row r="392" spans="2:3">
      <c r="B392" s="251"/>
      <c r="C392" s="251"/>
    </row>
    <row r="393" spans="2:3">
      <c r="B393" s="251"/>
      <c r="C393" s="251"/>
    </row>
    <row r="394" spans="2:3">
      <c r="B394" s="251"/>
      <c r="C394" s="251"/>
    </row>
    <row r="395" spans="2:3">
      <c r="B395" s="251"/>
      <c r="C395" s="251"/>
    </row>
    <row r="396" spans="2:3">
      <c r="B396" s="251"/>
      <c r="C396" s="251"/>
    </row>
    <row r="397" spans="2:3">
      <c r="B397" s="251"/>
      <c r="C397" s="251"/>
    </row>
    <row r="398" spans="2:3">
      <c r="B398" s="251"/>
      <c r="C398" s="251"/>
    </row>
    <row r="399" spans="2:3">
      <c r="B399" s="251"/>
      <c r="C399" s="251"/>
    </row>
    <row r="400" spans="2:3">
      <c r="B400" s="251"/>
      <c r="C400" s="251"/>
    </row>
    <row r="401" spans="2:3">
      <c r="B401" s="251"/>
      <c r="C401" s="251"/>
    </row>
    <row r="402" spans="2:3">
      <c r="B402" s="251"/>
      <c r="C402" s="251"/>
    </row>
    <row r="403" spans="2:3">
      <c r="B403" s="251"/>
      <c r="C403" s="251"/>
    </row>
    <row r="404" spans="2:3">
      <c r="B404" s="251"/>
      <c r="C404" s="251"/>
    </row>
    <row r="405" spans="2:3">
      <c r="B405" s="251"/>
      <c r="C405" s="251"/>
    </row>
    <row r="406" spans="2:3">
      <c r="B406" s="251"/>
      <c r="C406" s="251"/>
    </row>
    <row r="407" spans="2:3">
      <c r="B407" s="251"/>
      <c r="C407" s="251"/>
    </row>
    <row r="408" spans="2:3">
      <c r="B408" s="251"/>
      <c r="C408" s="251"/>
    </row>
    <row r="409" spans="2:3">
      <c r="B409" s="251"/>
      <c r="C409" s="251"/>
    </row>
    <row r="410" spans="2:3">
      <c r="B410" s="251"/>
      <c r="C410" s="251"/>
    </row>
    <row r="411" spans="2:3">
      <c r="B411" s="251"/>
      <c r="C411" s="251"/>
    </row>
    <row r="412" spans="2:3">
      <c r="B412" s="251"/>
      <c r="C412" s="251"/>
    </row>
    <row r="413" spans="2:3">
      <c r="B413" s="251"/>
      <c r="C413" s="251"/>
    </row>
    <row r="414" spans="2:3">
      <c r="B414" s="251"/>
      <c r="C414" s="251"/>
    </row>
    <row r="415" spans="2:3">
      <c r="B415" s="251"/>
      <c r="C415" s="251"/>
    </row>
    <row r="416" spans="2:3">
      <c r="B416" s="251"/>
      <c r="C416" s="251"/>
    </row>
    <row r="417" spans="2:3">
      <c r="B417" s="251"/>
      <c r="C417" s="251"/>
    </row>
    <row r="418" spans="2:3">
      <c r="B418" s="251"/>
      <c r="C418" s="251"/>
    </row>
    <row r="419" spans="2:3">
      <c r="B419" s="251"/>
      <c r="C419" s="251"/>
    </row>
    <row r="420" spans="2:3">
      <c r="B420" s="251"/>
      <c r="C420" s="251"/>
    </row>
    <row r="421" spans="2:3">
      <c r="B421" s="251"/>
      <c r="C421" s="251"/>
    </row>
    <row r="422" spans="2:3">
      <c r="B422" s="251"/>
      <c r="C422" s="251"/>
    </row>
    <row r="423" spans="2:3">
      <c r="B423" s="251"/>
      <c r="C423" s="251"/>
    </row>
    <row r="424" spans="2:3">
      <c r="B424" s="251"/>
      <c r="C424" s="251"/>
    </row>
    <row r="425" spans="2:3">
      <c r="B425" s="251"/>
      <c r="C425" s="251"/>
    </row>
    <row r="426" spans="2:3">
      <c r="B426" s="251"/>
      <c r="C426" s="251"/>
    </row>
    <row r="427" spans="2:3">
      <c r="B427" s="251"/>
      <c r="C427" s="251"/>
    </row>
    <row r="428" spans="2:3">
      <c r="B428" s="251"/>
      <c r="C428" s="251"/>
    </row>
    <row r="429" spans="2:3">
      <c r="B429" s="251"/>
      <c r="C429" s="251"/>
    </row>
    <row r="430" spans="2:3">
      <c r="B430" s="251"/>
      <c r="C430" s="251"/>
    </row>
    <row r="431" spans="2:3">
      <c r="B431" s="251"/>
      <c r="C431" s="251"/>
    </row>
    <row r="432" spans="2:3">
      <c r="B432" s="251"/>
      <c r="C432" s="251"/>
    </row>
    <row r="433" spans="2:3">
      <c r="B433" s="251"/>
      <c r="C433" s="251"/>
    </row>
    <row r="434" spans="2:3">
      <c r="B434" s="251"/>
      <c r="C434" s="251"/>
    </row>
    <row r="435" spans="2:3">
      <c r="B435" s="251"/>
      <c r="C435" s="251"/>
    </row>
    <row r="436" spans="2:3">
      <c r="B436" s="251"/>
      <c r="C436" s="251"/>
    </row>
    <row r="437" spans="2:3">
      <c r="B437" s="251"/>
      <c r="C437" s="251"/>
    </row>
    <row r="438" spans="2:3">
      <c r="B438" s="251"/>
      <c r="C438" s="251"/>
    </row>
    <row r="439" spans="2:3">
      <c r="B439" s="251"/>
      <c r="C439" s="251"/>
    </row>
    <row r="440" spans="2:3">
      <c r="B440" s="251"/>
      <c r="C440" s="251"/>
    </row>
    <row r="441" spans="2:3">
      <c r="B441" s="251"/>
      <c r="C441" s="251"/>
    </row>
    <row r="442" spans="2:3">
      <c r="B442" s="251"/>
      <c r="C442" s="251"/>
    </row>
    <row r="443" spans="2:3">
      <c r="B443" s="251"/>
      <c r="C443" s="251"/>
    </row>
    <row r="444" spans="2:3">
      <c r="B444" s="251"/>
      <c r="C444" s="251"/>
    </row>
    <row r="445" spans="2:3">
      <c r="B445" s="251"/>
      <c r="C445" s="251"/>
    </row>
    <row r="446" spans="2:3">
      <c r="B446" s="251"/>
      <c r="C446" s="251"/>
    </row>
    <row r="447" spans="2:3">
      <c r="B447" s="251"/>
      <c r="C447" s="251"/>
    </row>
    <row r="448" spans="2:3">
      <c r="B448" s="251"/>
      <c r="C448" s="251"/>
    </row>
    <row r="449" spans="2:3">
      <c r="B449" s="251"/>
      <c r="C449" s="251"/>
    </row>
    <row r="450" spans="2:3">
      <c r="B450" s="251"/>
      <c r="C450" s="251"/>
    </row>
    <row r="451" spans="2:3">
      <c r="B451" s="251"/>
      <c r="C451" s="251"/>
    </row>
    <row r="452" spans="2:3">
      <c r="B452" s="251"/>
      <c r="C452" s="251"/>
    </row>
    <row r="453" spans="2:3">
      <c r="B453" s="251"/>
      <c r="C453" s="251"/>
    </row>
    <row r="454" spans="2:3">
      <c r="B454" s="251"/>
      <c r="C454" s="251"/>
    </row>
    <row r="455" spans="2:3">
      <c r="B455" s="251"/>
      <c r="C455" s="251"/>
    </row>
    <row r="456" spans="2:3">
      <c r="B456" s="251"/>
      <c r="C456" s="251"/>
    </row>
    <row r="457" spans="2:3">
      <c r="B457" s="251"/>
      <c r="C457" s="251"/>
    </row>
    <row r="458" spans="2:3">
      <c r="B458" s="251"/>
      <c r="C458" s="251"/>
    </row>
    <row r="459" spans="2:3">
      <c r="B459" s="251"/>
      <c r="C459" s="251"/>
    </row>
    <row r="460" spans="2:3">
      <c r="B460" s="251"/>
      <c r="C460" s="251"/>
    </row>
    <row r="461" spans="2:3">
      <c r="B461" s="251"/>
      <c r="C461" s="251"/>
    </row>
    <row r="462" spans="2:3">
      <c r="B462" s="251"/>
      <c r="C462" s="251"/>
    </row>
    <row r="463" spans="2:3">
      <c r="B463" s="251"/>
      <c r="C463" s="251"/>
    </row>
    <row r="464" spans="2:3">
      <c r="B464" s="251"/>
      <c r="C464" s="251"/>
    </row>
    <row r="465" spans="2:3">
      <c r="B465" s="251"/>
      <c r="C465" s="251"/>
    </row>
    <row r="466" spans="2:3">
      <c r="B466" s="251"/>
      <c r="C466" s="251"/>
    </row>
    <row r="467" spans="2:3">
      <c r="B467" s="251"/>
      <c r="C467" s="251"/>
    </row>
    <row r="468" spans="2:3">
      <c r="B468" s="251"/>
      <c r="C468" s="251"/>
    </row>
    <row r="469" spans="2:3">
      <c r="B469" s="251"/>
      <c r="C469" s="251"/>
    </row>
    <row r="470" spans="2:3">
      <c r="B470" s="251"/>
      <c r="C470" s="251"/>
    </row>
    <row r="471" spans="2:3">
      <c r="B471" s="251"/>
      <c r="C471" s="251"/>
    </row>
    <row r="472" spans="2:3">
      <c r="B472" s="251"/>
      <c r="C472" s="251"/>
    </row>
    <row r="473" spans="2:3">
      <c r="B473" s="251"/>
      <c r="C473" s="251"/>
    </row>
    <row r="474" spans="2:3">
      <c r="B474" s="251"/>
      <c r="C474" s="251"/>
    </row>
    <row r="475" spans="2:3">
      <c r="B475" s="251"/>
      <c r="C475" s="251"/>
    </row>
    <row r="476" spans="2:3">
      <c r="B476" s="251"/>
      <c r="C476" s="251"/>
    </row>
    <row r="477" spans="2:3">
      <c r="B477" s="251"/>
      <c r="C477" s="251"/>
    </row>
    <row r="478" spans="2:3">
      <c r="B478" s="251"/>
      <c r="C478" s="251"/>
    </row>
    <row r="479" spans="2:3">
      <c r="B479" s="251"/>
      <c r="C479" s="251"/>
    </row>
    <row r="480" spans="2:3">
      <c r="B480" s="251"/>
      <c r="C480" s="251"/>
    </row>
    <row r="481" spans="2:3">
      <c r="B481" s="251"/>
      <c r="C481" s="251"/>
    </row>
    <row r="482" spans="2:3">
      <c r="B482" s="251"/>
      <c r="C482" s="251"/>
    </row>
    <row r="483" spans="2:3">
      <c r="B483" s="251"/>
      <c r="C483" s="251"/>
    </row>
    <row r="484" spans="2:3">
      <c r="B484" s="251"/>
      <c r="C484" s="251"/>
    </row>
    <row r="485" spans="2:3">
      <c r="B485" s="251"/>
      <c r="C485" s="251"/>
    </row>
    <row r="486" spans="2:3">
      <c r="B486" s="251"/>
      <c r="C486" s="251"/>
    </row>
    <row r="487" spans="2:3">
      <c r="B487" s="251"/>
      <c r="C487" s="251"/>
    </row>
    <row r="488" spans="2:3">
      <c r="B488" s="251"/>
      <c r="C488" s="251"/>
    </row>
    <row r="489" spans="2:3">
      <c r="B489" s="251"/>
      <c r="C489" s="251"/>
    </row>
    <row r="490" spans="2:3">
      <c r="B490" s="251"/>
      <c r="C490" s="251"/>
    </row>
    <row r="491" spans="2:3">
      <c r="B491" s="251"/>
      <c r="C491" s="251"/>
    </row>
    <row r="492" spans="2:3">
      <c r="B492" s="251"/>
      <c r="C492" s="251"/>
    </row>
    <row r="493" spans="2:3">
      <c r="B493" s="251"/>
      <c r="C493" s="251"/>
    </row>
    <row r="494" spans="2:3">
      <c r="B494" s="251"/>
      <c r="C494" s="251"/>
    </row>
    <row r="495" spans="2:3">
      <c r="B495" s="251"/>
      <c r="C495" s="251"/>
    </row>
    <row r="496" spans="2:3">
      <c r="B496" s="251"/>
      <c r="C496" s="251"/>
    </row>
    <row r="497" spans="2:3">
      <c r="B497" s="251"/>
      <c r="C497" s="251"/>
    </row>
    <row r="498" spans="2:3">
      <c r="B498" s="251"/>
      <c r="C498" s="251"/>
    </row>
    <row r="499" spans="2:3">
      <c r="B499" s="251"/>
      <c r="C499" s="251"/>
    </row>
    <row r="500" spans="2:3">
      <c r="B500" s="251"/>
      <c r="C500" s="251"/>
    </row>
    <row r="501" spans="2:3">
      <c r="B501" s="251"/>
      <c r="C501" s="251"/>
    </row>
    <row r="502" spans="2:3">
      <c r="B502" s="251"/>
      <c r="C502" s="251"/>
    </row>
    <row r="503" spans="2:3">
      <c r="B503" s="251"/>
      <c r="C503" s="251"/>
    </row>
    <row r="504" spans="2:3">
      <c r="B504" s="251"/>
      <c r="C504" s="251"/>
    </row>
    <row r="505" spans="2:3">
      <c r="B505" s="251"/>
      <c r="C505" s="251"/>
    </row>
    <row r="506" spans="2:3">
      <c r="B506" s="251"/>
      <c r="C506" s="251"/>
    </row>
    <row r="507" spans="2:3">
      <c r="B507" s="251"/>
      <c r="C507" s="251"/>
    </row>
    <row r="508" spans="2:3">
      <c r="B508" s="251"/>
      <c r="C508" s="251"/>
    </row>
    <row r="509" spans="2:3">
      <c r="B509" s="251"/>
      <c r="C509" s="251"/>
    </row>
    <row r="510" spans="2:3">
      <c r="B510" s="251"/>
      <c r="C510" s="251"/>
    </row>
    <row r="511" spans="2:3">
      <c r="B511" s="251"/>
      <c r="C511" s="251"/>
    </row>
    <row r="512" spans="2:3">
      <c r="B512" s="251"/>
      <c r="C512" s="251"/>
    </row>
    <row r="513" spans="2:3">
      <c r="B513" s="251"/>
      <c r="C513" s="251"/>
    </row>
    <row r="514" spans="2:3">
      <c r="B514" s="251"/>
      <c r="C514" s="251"/>
    </row>
    <row r="515" spans="2:3">
      <c r="B515" s="251"/>
      <c r="C515" s="251"/>
    </row>
    <row r="516" spans="2:3">
      <c r="B516" s="251"/>
      <c r="C516" s="251"/>
    </row>
    <row r="517" spans="2:3">
      <c r="B517" s="251"/>
      <c r="C517" s="251"/>
    </row>
    <row r="518" spans="2:3">
      <c r="B518" s="251"/>
      <c r="C518" s="251"/>
    </row>
    <row r="519" spans="2:3">
      <c r="B519" s="251"/>
      <c r="C519" s="251"/>
    </row>
    <row r="520" spans="2:3">
      <c r="B520" s="251"/>
      <c r="C520" s="251"/>
    </row>
    <row r="521" spans="2:3">
      <c r="B521" s="251"/>
      <c r="C521" s="251"/>
    </row>
    <row r="522" spans="2:3">
      <c r="B522" s="251"/>
      <c r="C522" s="251"/>
    </row>
    <row r="523" spans="2:3">
      <c r="B523" s="251"/>
      <c r="C523" s="251"/>
    </row>
    <row r="524" spans="2:3">
      <c r="B524" s="251"/>
      <c r="C524" s="251"/>
    </row>
    <row r="525" spans="2:3">
      <c r="B525" s="251"/>
      <c r="C525" s="251"/>
    </row>
    <row r="526" spans="2:3">
      <c r="B526" s="251"/>
      <c r="C526" s="251"/>
    </row>
    <row r="527" spans="2:3">
      <c r="B527" s="251"/>
      <c r="C527" s="251"/>
    </row>
    <row r="528" spans="2:3">
      <c r="B528" s="251"/>
      <c r="C528" s="251"/>
    </row>
    <row r="529" spans="2:3">
      <c r="B529" s="251"/>
      <c r="C529" s="251"/>
    </row>
    <row r="530" spans="2:3">
      <c r="B530" s="251"/>
      <c r="C530" s="251"/>
    </row>
    <row r="531" spans="2:3">
      <c r="B531" s="251"/>
      <c r="C531" s="251"/>
    </row>
    <row r="532" spans="2:3">
      <c r="B532" s="251"/>
      <c r="C532" s="251"/>
    </row>
    <row r="533" spans="2:3">
      <c r="B533" s="251"/>
      <c r="C533" s="251"/>
    </row>
    <row r="534" spans="2:3">
      <c r="B534" s="251"/>
      <c r="C534" s="251"/>
    </row>
    <row r="535" spans="2:3">
      <c r="B535" s="251"/>
      <c r="C535" s="251"/>
    </row>
    <row r="536" spans="2:3">
      <c r="B536" s="251"/>
      <c r="C536" s="251"/>
    </row>
    <row r="537" spans="2:3">
      <c r="B537" s="251"/>
      <c r="C537" s="251"/>
    </row>
    <row r="538" spans="2:3">
      <c r="B538" s="251"/>
      <c r="C538" s="251"/>
    </row>
    <row r="539" spans="2:3">
      <c r="B539" s="251"/>
      <c r="C539" s="251"/>
    </row>
    <row r="540" spans="2:3">
      <c r="B540" s="251"/>
      <c r="C540" s="251"/>
    </row>
    <row r="541" spans="2:3">
      <c r="B541" s="251"/>
      <c r="C541" s="251"/>
    </row>
    <row r="542" spans="2:3">
      <c r="B542" s="251"/>
      <c r="C542" s="251"/>
    </row>
    <row r="543" spans="2:3">
      <c r="B543" s="251"/>
      <c r="C543" s="251"/>
    </row>
    <row r="544" spans="2:3">
      <c r="B544" s="251"/>
      <c r="C544" s="251"/>
    </row>
    <row r="545" spans="2:3">
      <c r="B545" s="251"/>
      <c r="C545" s="251"/>
    </row>
    <row r="546" spans="2:3">
      <c r="B546" s="251"/>
      <c r="C546" s="251"/>
    </row>
    <row r="547" spans="2:3">
      <c r="B547" s="251"/>
      <c r="C547" s="251"/>
    </row>
    <row r="548" spans="2:3">
      <c r="B548" s="251"/>
      <c r="C548" s="251"/>
    </row>
    <row r="549" spans="2:3">
      <c r="B549" s="251"/>
      <c r="C549" s="251"/>
    </row>
    <row r="550" spans="2:3">
      <c r="B550" s="251"/>
      <c r="C550" s="251"/>
    </row>
    <row r="551" spans="2:3">
      <c r="B551" s="251"/>
      <c r="C551" s="251"/>
    </row>
    <row r="552" spans="2:3">
      <c r="B552" s="251"/>
      <c r="C552" s="251"/>
    </row>
    <row r="553" spans="2:3">
      <c r="B553" s="251"/>
      <c r="C553" s="251"/>
    </row>
    <row r="554" spans="2:3">
      <c r="B554" s="251"/>
      <c r="C554" s="251"/>
    </row>
    <row r="555" spans="2:3">
      <c r="B555" s="251"/>
      <c r="C555" s="251"/>
    </row>
    <row r="556" spans="2:3">
      <c r="B556" s="251"/>
      <c r="C556" s="251"/>
    </row>
    <row r="557" spans="2:3">
      <c r="B557" s="251"/>
      <c r="C557" s="251"/>
    </row>
    <row r="558" spans="2:3">
      <c r="B558" s="251"/>
      <c r="C558" s="251"/>
    </row>
    <row r="559" spans="2:3">
      <c r="B559" s="251"/>
      <c r="C559" s="251"/>
    </row>
    <row r="560" spans="2:3">
      <c r="B560" s="251"/>
      <c r="C560" s="251"/>
    </row>
    <row r="561" spans="2:3">
      <c r="B561" s="251"/>
      <c r="C561" s="251"/>
    </row>
    <row r="562" spans="2:3">
      <c r="B562" s="251"/>
      <c r="C562" s="251"/>
    </row>
    <row r="563" spans="2:3">
      <c r="B563" s="251"/>
      <c r="C563" s="251"/>
    </row>
    <row r="564" spans="2:3">
      <c r="B564" s="251"/>
      <c r="C564" s="251"/>
    </row>
    <row r="565" spans="2:3">
      <c r="B565" s="251"/>
      <c r="C565" s="251"/>
    </row>
    <row r="566" spans="2:3">
      <c r="B566" s="251"/>
      <c r="C566" s="251"/>
    </row>
    <row r="567" spans="2:3">
      <c r="B567" s="251"/>
      <c r="C567" s="251"/>
    </row>
    <row r="568" spans="2:3">
      <c r="B568" s="251"/>
      <c r="C568" s="251"/>
    </row>
    <row r="569" spans="2:3">
      <c r="B569" s="251"/>
      <c r="C569" s="251"/>
    </row>
    <row r="570" spans="2:3">
      <c r="B570" s="251"/>
      <c r="C570" s="251"/>
    </row>
    <row r="571" spans="2:3">
      <c r="B571" s="251"/>
      <c r="C571" s="251"/>
    </row>
    <row r="572" spans="2:3">
      <c r="B572" s="251"/>
      <c r="C572" s="251"/>
    </row>
    <row r="573" spans="2:3">
      <c r="B573" s="251"/>
      <c r="C573" s="251"/>
    </row>
    <row r="574" spans="2:3">
      <c r="B574" s="251"/>
      <c r="C574" s="251"/>
    </row>
    <row r="575" spans="2:3">
      <c r="B575" s="251"/>
      <c r="C575" s="251"/>
    </row>
    <row r="576" spans="2:3">
      <c r="B576" s="251"/>
      <c r="C576" s="251"/>
    </row>
    <row r="577" spans="2:3">
      <c r="B577" s="251"/>
      <c r="C577" s="251"/>
    </row>
    <row r="578" spans="2:3">
      <c r="B578" s="251"/>
      <c r="C578" s="251"/>
    </row>
    <row r="579" spans="2:3">
      <c r="B579" s="251"/>
      <c r="C579" s="251"/>
    </row>
    <row r="580" spans="2:3">
      <c r="B580" s="251"/>
      <c r="C580" s="251"/>
    </row>
    <row r="581" spans="2:3">
      <c r="B581" s="251"/>
      <c r="C581" s="251"/>
    </row>
    <row r="582" spans="2:3">
      <c r="B582" s="251"/>
      <c r="C582" s="251"/>
    </row>
    <row r="583" spans="2:3">
      <c r="B583" s="251"/>
      <c r="C583" s="251"/>
    </row>
    <row r="584" spans="2:3">
      <c r="B584" s="251"/>
      <c r="C584" s="251"/>
    </row>
    <row r="585" spans="2:3">
      <c r="B585" s="251"/>
      <c r="C585" s="251"/>
    </row>
    <row r="586" spans="2:3">
      <c r="B586" s="251"/>
      <c r="C586" s="251"/>
    </row>
    <row r="587" spans="2:3">
      <c r="B587" s="251"/>
      <c r="C587" s="251"/>
    </row>
    <row r="588" spans="2:3">
      <c r="B588" s="251"/>
      <c r="C588" s="251"/>
    </row>
    <row r="589" spans="2:3">
      <c r="B589" s="251"/>
      <c r="C589" s="251"/>
    </row>
    <row r="590" spans="2:3">
      <c r="B590" s="251"/>
      <c r="C590" s="251"/>
    </row>
    <row r="591" spans="2:3">
      <c r="B591" s="251"/>
      <c r="C591" s="251"/>
    </row>
    <row r="592" spans="2:3">
      <c r="B592" s="251"/>
      <c r="C592" s="251"/>
    </row>
    <row r="593" spans="2:3">
      <c r="B593" s="251"/>
      <c r="C593" s="251"/>
    </row>
    <row r="594" spans="2:3">
      <c r="B594" s="251"/>
      <c r="C594" s="251"/>
    </row>
    <row r="595" spans="2:3">
      <c r="B595" s="251"/>
      <c r="C595" s="251"/>
    </row>
    <row r="596" spans="2:3">
      <c r="B596" s="251"/>
      <c r="C596" s="251"/>
    </row>
    <row r="597" spans="2:3">
      <c r="B597" s="251"/>
      <c r="C597" s="251"/>
    </row>
    <row r="598" spans="2:3">
      <c r="B598" s="251"/>
      <c r="C598" s="251"/>
    </row>
    <row r="599" spans="2:3">
      <c r="B599" s="251"/>
      <c r="C599" s="251"/>
    </row>
    <row r="600" spans="2:3">
      <c r="B600" s="251"/>
      <c r="C600" s="251"/>
    </row>
    <row r="601" spans="2:3">
      <c r="B601" s="251"/>
      <c r="C601" s="251"/>
    </row>
    <row r="602" spans="2:3">
      <c r="B602" s="251"/>
      <c r="C602" s="251"/>
    </row>
    <row r="603" spans="2:3">
      <c r="B603" s="251"/>
      <c r="C603" s="251"/>
    </row>
    <row r="604" spans="2:3">
      <c r="B604" s="251"/>
      <c r="C604" s="251"/>
    </row>
    <row r="605" spans="2:3">
      <c r="B605" s="251"/>
      <c r="C605" s="251"/>
    </row>
    <row r="606" spans="2:3">
      <c r="B606" s="251"/>
      <c r="C606" s="251"/>
    </row>
    <row r="607" spans="2:3">
      <c r="B607" s="251"/>
      <c r="C607" s="251"/>
    </row>
    <row r="608" spans="2:3">
      <c r="B608" s="251"/>
      <c r="C608" s="251"/>
    </row>
    <row r="609" spans="2:3">
      <c r="B609" s="251"/>
      <c r="C609" s="251"/>
    </row>
    <row r="610" spans="2:3">
      <c r="B610" s="251"/>
      <c r="C610" s="251"/>
    </row>
    <row r="611" spans="2:3">
      <c r="B611" s="251"/>
      <c r="C611" s="251"/>
    </row>
    <row r="612" spans="2:3">
      <c r="B612" s="251"/>
      <c r="C612" s="251"/>
    </row>
    <row r="613" spans="2:3">
      <c r="B613" s="251"/>
      <c r="C613" s="251"/>
    </row>
    <row r="614" spans="2:3">
      <c r="B614" s="251"/>
      <c r="C614" s="251"/>
    </row>
    <row r="615" spans="2:3">
      <c r="B615" s="251"/>
      <c r="C615" s="251"/>
    </row>
    <row r="616" spans="2:3">
      <c r="B616" s="251"/>
      <c r="C616" s="251"/>
    </row>
    <row r="617" spans="2:3">
      <c r="B617" s="251"/>
      <c r="C617" s="251"/>
    </row>
    <row r="618" spans="2:3">
      <c r="B618" s="251"/>
      <c r="C618" s="251"/>
    </row>
    <row r="619" spans="2:3">
      <c r="B619" s="251"/>
      <c r="C619" s="251"/>
    </row>
    <row r="620" spans="2:3">
      <c r="B620" s="251"/>
      <c r="C620" s="251"/>
    </row>
    <row r="621" spans="2:3">
      <c r="B621" s="251"/>
      <c r="C621" s="251"/>
    </row>
    <row r="622" spans="2:3">
      <c r="B622" s="251"/>
      <c r="C622" s="251"/>
    </row>
    <row r="623" spans="2:3">
      <c r="B623" s="251"/>
      <c r="C623" s="251"/>
    </row>
    <row r="624" spans="2:3">
      <c r="B624" s="251"/>
      <c r="C624" s="251"/>
    </row>
    <row r="625" spans="2:3">
      <c r="B625" s="251"/>
      <c r="C625" s="251"/>
    </row>
    <row r="626" spans="2:3">
      <c r="B626" s="251"/>
      <c r="C626" s="251"/>
    </row>
    <row r="627" spans="2:3">
      <c r="B627" s="251"/>
      <c r="C627" s="251"/>
    </row>
    <row r="628" spans="2:3">
      <c r="B628" s="251"/>
      <c r="C628" s="251"/>
    </row>
    <row r="629" spans="2:3">
      <c r="B629" s="251"/>
      <c r="C629" s="251"/>
    </row>
    <row r="630" spans="2:3">
      <c r="B630" s="251"/>
      <c r="C630" s="251"/>
    </row>
    <row r="631" spans="2:3">
      <c r="B631" s="251"/>
      <c r="C631" s="251"/>
    </row>
    <row r="632" spans="2:3">
      <c r="B632" s="251"/>
      <c r="C632" s="251"/>
    </row>
    <row r="633" spans="2:3">
      <c r="B633" s="251"/>
      <c r="C633" s="251"/>
    </row>
    <row r="634" spans="2:3">
      <c r="B634" s="251"/>
      <c r="C634" s="251"/>
    </row>
    <row r="635" spans="2:3">
      <c r="B635" s="251"/>
      <c r="C635" s="251"/>
    </row>
    <row r="636" spans="2:3">
      <c r="B636" s="251"/>
      <c r="C636" s="251"/>
    </row>
    <row r="637" spans="2:3">
      <c r="B637" s="251"/>
      <c r="C637" s="251"/>
    </row>
    <row r="638" spans="2:3">
      <c r="B638" s="251"/>
      <c r="C638" s="251"/>
    </row>
    <row r="639" spans="2:3">
      <c r="B639" s="251"/>
      <c r="C639" s="251"/>
    </row>
    <row r="640" spans="2:3">
      <c r="B640" s="251"/>
      <c r="C640" s="251"/>
    </row>
    <row r="641" spans="2:3">
      <c r="B641" s="251"/>
      <c r="C641" s="251"/>
    </row>
    <row r="642" spans="2:3">
      <c r="B642" s="251"/>
      <c r="C642" s="251"/>
    </row>
    <row r="643" spans="2:3">
      <c r="B643" s="251"/>
      <c r="C643" s="251"/>
    </row>
    <row r="644" spans="2:3">
      <c r="B644" s="251"/>
      <c r="C644" s="251"/>
    </row>
    <row r="645" spans="2:3">
      <c r="B645" s="251"/>
      <c r="C645" s="251"/>
    </row>
    <row r="646" spans="2:3">
      <c r="B646" s="251"/>
      <c r="C646" s="251"/>
    </row>
    <row r="647" spans="2:3">
      <c r="B647" s="251"/>
      <c r="C647" s="251"/>
    </row>
    <row r="648" spans="2:3">
      <c r="B648" s="251"/>
      <c r="C648" s="251"/>
    </row>
    <row r="649" spans="2:3">
      <c r="B649" s="251"/>
      <c r="C649" s="251"/>
    </row>
    <row r="650" spans="2:3">
      <c r="B650" s="251"/>
      <c r="C650" s="251"/>
    </row>
    <row r="651" spans="2:3">
      <c r="B651" s="251"/>
      <c r="C651" s="251"/>
    </row>
    <row r="652" spans="2:3">
      <c r="B652" s="251"/>
      <c r="C652" s="251"/>
    </row>
    <row r="653" spans="2:3">
      <c r="B653" s="251"/>
      <c r="C653" s="251"/>
    </row>
    <row r="654" spans="2:3">
      <c r="B654" s="251"/>
      <c r="C654" s="251"/>
    </row>
    <row r="655" spans="2:3">
      <c r="B655" s="251"/>
      <c r="C655" s="251"/>
    </row>
    <row r="656" spans="2:3">
      <c r="B656" s="251"/>
      <c r="C656" s="251"/>
    </row>
    <row r="657" spans="2:3">
      <c r="B657" s="251"/>
      <c r="C657" s="251"/>
    </row>
    <row r="658" spans="2:3">
      <c r="B658" s="251"/>
      <c r="C658" s="251"/>
    </row>
    <row r="659" spans="2:3">
      <c r="B659" s="251"/>
      <c r="C659" s="251"/>
    </row>
    <row r="660" spans="2:3">
      <c r="B660" s="251"/>
      <c r="C660" s="251"/>
    </row>
    <row r="661" spans="2:3">
      <c r="B661" s="251"/>
      <c r="C661" s="251"/>
    </row>
    <row r="662" spans="2:3">
      <c r="B662" s="251"/>
      <c r="C662" s="251"/>
    </row>
    <row r="663" spans="2:3">
      <c r="B663" s="251"/>
      <c r="C663" s="251"/>
    </row>
    <row r="664" spans="2:3">
      <c r="B664" s="251"/>
      <c r="C664" s="251"/>
    </row>
    <row r="665" spans="2:3">
      <c r="B665" s="251"/>
      <c r="C665" s="251"/>
    </row>
    <row r="666" spans="2:3">
      <c r="B666" s="251"/>
      <c r="C666" s="251"/>
    </row>
    <row r="667" spans="2:3">
      <c r="B667" s="251"/>
      <c r="C667" s="251"/>
    </row>
    <row r="668" spans="2:3">
      <c r="B668" s="251"/>
      <c r="C668" s="251"/>
    </row>
    <row r="669" spans="2:3">
      <c r="B669" s="251"/>
      <c r="C669" s="251"/>
    </row>
    <row r="670" spans="2:3">
      <c r="B670" s="251"/>
      <c r="C670" s="251"/>
    </row>
    <row r="671" spans="2:3">
      <c r="B671" s="251"/>
      <c r="C671" s="251"/>
    </row>
    <row r="672" spans="2:3">
      <c r="B672" s="251"/>
      <c r="C672" s="251"/>
    </row>
    <row r="673" spans="2:3">
      <c r="B673" s="251"/>
      <c r="C673" s="251"/>
    </row>
    <row r="674" spans="2:3">
      <c r="B674" s="251"/>
      <c r="C674" s="251"/>
    </row>
    <row r="675" spans="2:3">
      <c r="B675" s="251"/>
      <c r="C675" s="251"/>
    </row>
    <row r="676" spans="2:3">
      <c r="B676" s="251"/>
      <c r="C676" s="251"/>
    </row>
    <row r="677" spans="2:3">
      <c r="B677" s="251"/>
      <c r="C677" s="251"/>
    </row>
    <row r="678" spans="2:3">
      <c r="B678" s="251"/>
      <c r="C678" s="251"/>
    </row>
    <row r="679" spans="2:3">
      <c r="B679" s="251"/>
      <c r="C679" s="251"/>
    </row>
    <row r="680" spans="2:3">
      <c r="B680" s="251"/>
      <c r="C680" s="251"/>
    </row>
    <row r="681" spans="2:3">
      <c r="B681" s="251"/>
      <c r="C681" s="251"/>
    </row>
    <row r="682" spans="2:3">
      <c r="B682" s="251"/>
      <c r="C682" s="251"/>
    </row>
    <row r="683" spans="2:3">
      <c r="B683" s="251"/>
      <c r="C683" s="251"/>
    </row>
    <row r="684" spans="2:3">
      <c r="B684" s="251"/>
      <c r="C684" s="251"/>
    </row>
    <row r="685" spans="2:3">
      <c r="B685" s="251"/>
      <c r="C685" s="251"/>
    </row>
    <row r="686" spans="2:3">
      <c r="B686" s="251"/>
      <c r="C686" s="251"/>
    </row>
    <row r="687" spans="2:3">
      <c r="B687" s="251"/>
      <c r="C687" s="251"/>
    </row>
    <row r="688" spans="2:3">
      <c r="B688" s="251"/>
      <c r="C688" s="251"/>
    </row>
    <row r="689" spans="2:3">
      <c r="B689" s="251"/>
      <c r="C689" s="251"/>
    </row>
    <row r="690" spans="2:3">
      <c r="B690" s="251"/>
      <c r="C690" s="251"/>
    </row>
    <row r="691" spans="2:3">
      <c r="B691" s="251"/>
      <c r="C691" s="251"/>
    </row>
    <row r="692" spans="2:3">
      <c r="B692" s="251"/>
      <c r="C692" s="251"/>
    </row>
    <row r="693" spans="2:3">
      <c r="B693" s="251"/>
      <c r="C693" s="251"/>
    </row>
    <row r="694" spans="2:3">
      <c r="B694" s="251"/>
      <c r="C694" s="251"/>
    </row>
    <row r="695" spans="2:3">
      <c r="B695" s="251"/>
      <c r="C695" s="251"/>
    </row>
    <row r="696" spans="2:3">
      <c r="B696" s="251"/>
      <c r="C696" s="251"/>
    </row>
    <row r="697" spans="2:3">
      <c r="B697" s="251"/>
      <c r="C697" s="251"/>
    </row>
    <row r="698" spans="2:3">
      <c r="B698" s="251"/>
      <c r="C698" s="251"/>
    </row>
    <row r="699" spans="2:3">
      <c r="B699" s="251"/>
      <c r="C699" s="251"/>
    </row>
    <row r="700" spans="2:3">
      <c r="B700" s="251"/>
      <c r="C700" s="251"/>
    </row>
    <row r="701" spans="2:3">
      <c r="B701" s="251"/>
      <c r="C701" s="251"/>
    </row>
    <row r="702" spans="2:3">
      <c r="B702" s="251"/>
      <c r="C702" s="251"/>
    </row>
    <row r="703" spans="2:3">
      <c r="B703" s="251"/>
      <c r="C703" s="251"/>
    </row>
    <row r="704" spans="2:3">
      <c r="B704" s="251"/>
      <c r="C704" s="251"/>
    </row>
    <row r="705" spans="2:3">
      <c r="B705" s="251"/>
      <c r="C705" s="251"/>
    </row>
    <row r="706" spans="2:3">
      <c r="B706" s="251"/>
      <c r="C706" s="251"/>
    </row>
    <row r="707" spans="2:3">
      <c r="B707" s="251"/>
      <c r="C707" s="251"/>
    </row>
    <row r="708" spans="2:3">
      <c r="B708" s="251"/>
      <c r="C708" s="251"/>
    </row>
    <row r="709" spans="2:3">
      <c r="B709" s="251"/>
      <c r="C709" s="251"/>
    </row>
    <row r="710" spans="2:3">
      <c r="B710" s="251"/>
      <c r="C710" s="251"/>
    </row>
    <row r="711" spans="2:3">
      <c r="B711" s="251"/>
      <c r="C711" s="251"/>
    </row>
    <row r="712" spans="2:3">
      <c r="B712" s="251"/>
      <c r="C712" s="251"/>
    </row>
    <row r="713" spans="2:3">
      <c r="B713" s="251"/>
      <c r="C713" s="251"/>
    </row>
    <row r="714" spans="2:3">
      <c r="B714" s="251"/>
      <c r="C714" s="251"/>
    </row>
    <row r="715" spans="2:3">
      <c r="B715" s="251"/>
      <c r="C715" s="251"/>
    </row>
    <row r="716" spans="2:3">
      <c r="B716" s="251"/>
      <c r="C716" s="251"/>
    </row>
    <row r="717" spans="2:3">
      <c r="B717" s="251"/>
      <c r="C717" s="251"/>
    </row>
    <row r="718" spans="2:3">
      <c r="B718" s="251"/>
      <c r="C718" s="251"/>
    </row>
    <row r="719" spans="2:3">
      <c r="B719" s="251"/>
      <c r="C719" s="251"/>
    </row>
    <row r="720" spans="2:3">
      <c r="B720" s="251"/>
      <c r="C720" s="251"/>
    </row>
    <row r="721" spans="2:3">
      <c r="B721" s="251"/>
      <c r="C721" s="251"/>
    </row>
    <row r="722" spans="2:3">
      <c r="B722" s="251"/>
      <c r="C722" s="251"/>
    </row>
    <row r="723" spans="2:3">
      <c r="B723" s="251"/>
      <c r="C723" s="251"/>
    </row>
    <row r="724" spans="2:3">
      <c r="B724" s="251"/>
      <c r="C724" s="251"/>
    </row>
    <row r="725" spans="2:3">
      <c r="B725" s="251"/>
      <c r="C725" s="251"/>
    </row>
    <row r="726" spans="2:3">
      <c r="B726" s="251"/>
      <c r="C726" s="251"/>
    </row>
    <row r="727" spans="2:3">
      <c r="B727" s="251"/>
      <c r="C727" s="251"/>
    </row>
    <row r="728" spans="2:3">
      <c r="B728" s="251"/>
      <c r="C728" s="251"/>
    </row>
    <row r="729" spans="2:3">
      <c r="B729" s="251"/>
      <c r="C729" s="251"/>
    </row>
    <row r="730" spans="2:3">
      <c r="B730" s="251"/>
      <c r="C730" s="251"/>
    </row>
    <row r="731" spans="2:3">
      <c r="B731" s="251"/>
      <c r="C731" s="251"/>
    </row>
    <row r="732" spans="2:3">
      <c r="B732" s="251"/>
      <c r="C732" s="251"/>
    </row>
    <row r="733" spans="2:3">
      <c r="B733" s="251"/>
      <c r="C733" s="251"/>
    </row>
    <row r="734" spans="2:3">
      <c r="B734" s="251"/>
      <c r="C734" s="251"/>
    </row>
    <row r="735" spans="2:3">
      <c r="B735" s="251"/>
      <c r="C735" s="251"/>
    </row>
    <row r="736" spans="2:3">
      <c r="B736" s="251"/>
      <c r="C736" s="251"/>
    </row>
    <row r="737" spans="2:3">
      <c r="B737" s="251"/>
      <c r="C737" s="251"/>
    </row>
    <row r="738" spans="2:3">
      <c r="B738" s="251"/>
      <c r="C738" s="251"/>
    </row>
    <row r="739" spans="2:3">
      <c r="B739" s="251"/>
      <c r="C739" s="251"/>
    </row>
    <row r="740" spans="2:3">
      <c r="B740" s="251"/>
      <c r="C740" s="251"/>
    </row>
    <row r="741" spans="2:3">
      <c r="B741" s="251"/>
      <c r="C741" s="251"/>
    </row>
    <row r="742" spans="2:3">
      <c r="B742" s="251"/>
      <c r="C742" s="251"/>
    </row>
    <row r="743" spans="2:3">
      <c r="B743" s="251"/>
      <c r="C743" s="251"/>
    </row>
    <row r="744" spans="2:3">
      <c r="B744" s="251"/>
      <c r="C744" s="251"/>
    </row>
    <row r="745" spans="2:3">
      <c r="B745" s="251"/>
      <c r="C745" s="251"/>
    </row>
    <row r="746" spans="2:3">
      <c r="B746" s="251"/>
      <c r="C746" s="251"/>
    </row>
    <row r="747" spans="2:3">
      <c r="B747" s="251"/>
      <c r="C747" s="251"/>
    </row>
    <row r="748" spans="2:3">
      <c r="B748" s="251"/>
      <c r="C748" s="251"/>
    </row>
    <row r="749" spans="2:3">
      <c r="B749" s="251"/>
      <c r="C749" s="251"/>
    </row>
    <row r="750" spans="2:3">
      <c r="B750" s="251"/>
      <c r="C750" s="251"/>
    </row>
    <row r="751" spans="2:3">
      <c r="B751" s="251"/>
      <c r="C751" s="251"/>
    </row>
    <row r="752" spans="2:3">
      <c r="B752" s="251"/>
      <c r="C752" s="251"/>
    </row>
    <row r="753" spans="2:3">
      <c r="B753" s="251"/>
      <c r="C753" s="251"/>
    </row>
    <row r="754" spans="2:3">
      <c r="B754" s="251"/>
      <c r="C754" s="251"/>
    </row>
    <row r="755" spans="2:3">
      <c r="B755" s="251"/>
      <c r="C755" s="251"/>
    </row>
    <row r="756" spans="2:3">
      <c r="B756" s="251"/>
      <c r="C756" s="251"/>
    </row>
    <row r="757" spans="2:3">
      <c r="B757" s="251"/>
      <c r="C757" s="251"/>
    </row>
    <row r="758" spans="2:3">
      <c r="B758" s="251"/>
      <c r="C758" s="251"/>
    </row>
    <row r="759" spans="2:3">
      <c r="B759" s="251"/>
      <c r="C759" s="251"/>
    </row>
    <row r="760" spans="2:3">
      <c r="B760" s="251"/>
      <c r="C760" s="251"/>
    </row>
    <row r="761" spans="2:3">
      <c r="B761" s="251"/>
      <c r="C761" s="251"/>
    </row>
    <row r="762" spans="2:3">
      <c r="B762" s="251"/>
      <c r="C762" s="251"/>
    </row>
    <row r="763" spans="2:3">
      <c r="B763" s="251"/>
      <c r="C763" s="251"/>
    </row>
    <row r="764" spans="2:3">
      <c r="B764" s="251"/>
      <c r="C764" s="251"/>
    </row>
    <row r="765" spans="2:3">
      <c r="B765" s="251"/>
      <c r="C765" s="251"/>
    </row>
    <row r="766" spans="2:3">
      <c r="B766" s="251"/>
      <c r="C766" s="251"/>
    </row>
    <row r="767" spans="2:3">
      <c r="B767" s="251"/>
      <c r="C767" s="251"/>
    </row>
    <row r="768" spans="2:3">
      <c r="B768" s="251"/>
      <c r="C768" s="251"/>
    </row>
    <row r="769" spans="2:3">
      <c r="B769" s="251"/>
      <c r="C769" s="251"/>
    </row>
    <row r="770" spans="2:3">
      <c r="B770" s="251"/>
      <c r="C770" s="251"/>
    </row>
    <row r="771" spans="2:3">
      <c r="B771" s="251"/>
      <c r="C771" s="251"/>
    </row>
    <row r="772" spans="2:3">
      <c r="B772" s="251"/>
      <c r="C772" s="251"/>
    </row>
    <row r="773" spans="2:3">
      <c r="B773" s="251"/>
      <c r="C773" s="251"/>
    </row>
    <row r="774" spans="2:3">
      <c r="B774" s="251"/>
      <c r="C774" s="251"/>
    </row>
    <row r="775" spans="2:3">
      <c r="B775" s="251"/>
      <c r="C775" s="251"/>
    </row>
    <row r="776" spans="2:3">
      <c r="B776" s="251"/>
      <c r="C776" s="251"/>
    </row>
    <row r="777" spans="2:3">
      <c r="B777" s="251"/>
      <c r="C777" s="251"/>
    </row>
    <row r="778" spans="2:3">
      <c r="B778" s="251"/>
      <c r="C778" s="251"/>
    </row>
    <row r="779" spans="2:3">
      <c r="B779" s="251"/>
      <c r="C779" s="251"/>
    </row>
    <row r="780" spans="2:3">
      <c r="B780" s="251"/>
      <c r="C780" s="251"/>
    </row>
    <row r="781" spans="2:3">
      <c r="B781" s="251"/>
      <c r="C781" s="251"/>
    </row>
    <row r="782" spans="2:3">
      <c r="B782" s="251"/>
      <c r="C782" s="251"/>
    </row>
    <row r="783" spans="2:3">
      <c r="B783" s="251"/>
      <c r="C783" s="251"/>
    </row>
    <row r="784" spans="2:3">
      <c r="B784" s="251"/>
      <c r="C784" s="251"/>
    </row>
    <row r="785" spans="2:3">
      <c r="B785" s="251"/>
      <c r="C785" s="251"/>
    </row>
    <row r="786" spans="2:3">
      <c r="B786" s="251"/>
      <c r="C786" s="251"/>
    </row>
    <row r="787" spans="2:3">
      <c r="B787" s="251"/>
      <c r="C787" s="251"/>
    </row>
    <row r="788" spans="2:3">
      <c r="B788" s="251"/>
      <c r="C788" s="251"/>
    </row>
    <row r="789" spans="2:3">
      <c r="B789" s="251"/>
      <c r="C789" s="251"/>
    </row>
    <row r="790" spans="2:3">
      <c r="B790" s="251"/>
      <c r="C790" s="251"/>
    </row>
    <row r="791" spans="2:3">
      <c r="B791" s="251"/>
      <c r="C791" s="251"/>
    </row>
    <row r="792" spans="2:3">
      <c r="B792" s="251"/>
      <c r="C792" s="251"/>
    </row>
    <row r="793" spans="2:3">
      <c r="B793" s="251"/>
      <c r="C793" s="251"/>
    </row>
    <row r="794" spans="2:3">
      <c r="B794" s="251"/>
      <c r="C794" s="251"/>
    </row>
    <row r="795" spans="2:3">
      <c r="B795" s="251"/>
      <c r="C795" s="251"/>
    </row>
    <row r="796" spans="2:3">
      <c r="B796" s="251"/>
      <c r="C796" s="251"/>
    </row>
    <row r="797" spans="2:3">
      <c r="B797" s="251"/>
      <c r="C797" s="251"/>
    </row>
    <row r="798" spans="2:3">
      <c r="B798" s="251"/>
      <c r="C798" s="251"/>
    </row>
    <row r="799" spans="2:3">
      <c r="B799" s="251"/>
      <c r="C799" s="251"/>
    </row>
    <row r="800" spans="2:3">
      <c r="B800" s="251"/>
      <c r="C800" s="251"/>
    </row>
    <row r="801" spans="2:3">
      <c r="B801" s="251"/>
      <c r="C801" s="251"/>
    </row>
    <row r="802" spans="2:3">
      <c r="B802" s="251"/>
      <c r="C802" s="251"/>
    </row>
    <row r="803" spans="2:3">
      <c r="B803" s="251"/>
      <c r="C803" s="251"/>
    </row>
    <row r="804" spans="2:3">
      <c r="B804" s="251"/>
      <c r="C804" s="251"/>
    </row>
    <row r="805" spans="2:3">
      <c r="B805" s="251"/>
      <c r="C805" s="251"/>
    </row>
    <row r="806" spans="2:3">
      <c r="B806" s="251"/>
      <c r="C806" s="251"/>
    </row>
    <row r="807" spans="2:3">
      <c r="B807" s="251"/>
      <c r="C807" s="251"/>
    </row>
    <row r="808" spans="2:3">
      <c r="B808" s="251"/>
      <c r="C808" s="251"/>
    </row>
    <row r="809" spans="2:3">
      <c r="B809" s="251"/>
      <c r="C809" s="251"/>
    </row>
    <row r="810" spans="2:3">
      <c r="B810" s="251"/>
      <c r="C810" s="251"/>
    </row>
    <row r="811" spans="2:3">
      <c r="B811" s="251"/>
      <c r="C811" s="251"/>
    </row>
    <row r="812" spans="2:3">
      <c r="B812" s="251"/>
      <c r="C812" s="251"/>
    </row>
    <row r="813" spans="2:3">
      <c r="B813" s="251"/>
      <c r="C813" s="251"/>
    </row>
    <row r="814" spans="2:3">
      <c r="B814" s="251"/>
      <c r="C814" s="251"/>
    </row>
    <row r="815" spans="2:3">
      <c r="B815" s="251"/>
      <c r="C815" s="251"/>
    </row>
    <row r="816" spans="2:3">
      <c r="B816" s="251"/>
      <c r="C816" s="251"/>
    </row>
    <row r="817" spans="2:3">
      <c r="B817" s="251"/>
      <c r="C817" s="251"/>
    </row>
    <row r="818" spans="2:3">
      <c r="B818" s="251"/>
      <c r="C818" s="251"/>
    </row>
    <row r="819" spans="2:3">
      <c r="B819" s="251"/>
      <c r="C819" s="251"/>
    </row>
    <row r="820" spans="2:3">
      <c r="B820" s="251"/>
      <c r="C820" s="251"/>
    </row>
    <row r="821" spans="2:3">
      <c r="B821" s="251"/>
      <c r="C821" s="251"/>
    </row>
    <row r="822" spans="2:3">
      <c r="B822" s="251"/>
      <c r="C822" s="251"/>
    </row>
    <row r="823" spans="2:3">
      <c r="B823" s="251"/>
      <c r="C823" s="251"/>
    </row>
    <row r="824" spans="2:3">
      <c r="B824" s="251"/>
      <c r="C824" s="251"/>
    </row>
    <row r="825" spans="2:3">
      <c r="B825" s="251"/>
      <c r="C825" s="251"/>
    </row>
    <row r="826" spans="2:3">
      <c r="B826" s="251"/>
      <c r="C826" s="251"/>
    </row>
    <row r="827" spans="2:3">
      <c r="B827" s="251"/>
      <c r="C827" s="251"/>
    </row>
    <row r="828" spans="2:3">
      <c r="B828" s="251"/>
      <c r="C828" s="251"/>
    </row>
    <row r="829" spans="2:3">
      <c r="B829" s="251"/>
      <c r="C829" s="251"/>
    </row>
    <row r="830" spans="2:3">
      <c r="B830" s="251"/>
      <c r="C830" s="251"/>
    </row>
    <row r="831" spans="2:3">
      <c r="B831" s="251"/>
      <c r="C831" s="251"/>
    </row>
    <row r="832" spans="2:3">
      <c r="B832" s="251"/>
      <c r="C832" s="251"/>
    </row>
    <row r="833" spans="2:3">
      <c r="B833" s="251"/>
      <c r="C833" s="251"/>
    </row>
    <row r="834" spans="2:3">
      <c r="B834" s="251"/>
      <c r="C834" s="251"/>
    </row>
    <row r="835" spans="2:3">
      <c r="B835" s="251"/>
      <c r="C835" s="251"/>
    </row>
    <row r="836" spans="2:3">
      <c r="B836" s="251"/>
      <c r="C836" s="251"/>
    </row>
    <row r="837" spans="2:3">
      <c r="B837" s="251"/>
      <c r="C837" s="251"/>
    </row>
    <row r="838" spans="2:3">
      <c r="B838" s="251"/>
      <c r="C838" s="251"/>
    </row>
    <row r="839" spans="2:3">
      <c r="B839" s="251"/>
      <c r="C839" s="251"/>
    </row>
    <row r="840" spans="2:3">
      <c r="B840" s="251"/>
      <c r="C840" s="251"/>
    </row>
    <row r="841" spans="2:3">
      <c r="B841" s="251"/>
      <c r="C841" s="251"/>
    </row>
    <row r="842" spans="2:3">
      <c r="B842" s="251"/>
      <c r="C842" s="251"/>
    </row>
    <row r="843" spans="2:3">
      <c r="B843" s="251"/>
      <c r="C843" s="251"/>
    </row>
    <row r="844" spans="2:3">
      <c r="B844" s="251"/>
      <c r="C844" s="251"/>
    </row>
    <row r="845" spans="2:3">
      <c r="B845" s="251"/>
      <c r="C845" s="251"/>
    </row>
    <row r="846" spans="2:3">
      <c r="B846" s="251"/>
      <c r="C846" s="251"/>
    </row>
    <row r="847" spans="2:3">
      <c r="B847" s="251"/>
      <c r="C847" s="251"/>
    </row>
    <row r="848" spans="2:3">
      <c r="B848" s="251"/>
      <c r="C848" s="251"/>
    </row>
    <row r="849" spans="2:3">
      <c r="B849" s="251"/>
      <c r="C849" s="251"/>
    </row>
    <row r="850" spans="2:3">
      <c r="B850" s="251"/>
      <c r="C850" s="251"/>
    </row>
    <row r="851" spans="2:3">
      <c r="B851" s="251"/>
      <c r="C851" s="251"/>
    </row>
    <row r="852" spans="2:3">
      <c r="B852" s="251"/>
      <c r="C852" s="251"/>
    </row>
    <row r="853" spans="2:3">
      <c r="B853" s="251"/>
      <c r="C853" s="251"/>
    </row>
    <row r="854" spans="2:3">
      <c r="B854" s="251"/>
      <c r="C854" s="251"/>
    </row>
    <row r="855" spans="2:3">
      <c r="B855" s="251"/>
      <c r="C855" s="251"/>
    </row>
    <row r="856" spans="2:3">
      <c r="B856" s="251"/>
      <c r="C856" s="251"/>
    </row>
  </sheetData>
  <sheetProtection algorithmName="SHA-512" hashValue="SD3l+EtwWhQeERIQb+GSEC2cjJmyKfipgucHvbL1QOomq8GNcECRBL/tiLYd4ySGUp/tEHqKdk3LArEWd2Lpmg==" saltValue="+hEZIQTFY/zNBxvMTYAdNw==" spinCount="100000" sheet="1" objects="1" scenarios="1"/>
  <mergeCells count="18">
    <mergeCell ref="D14:D16"/>
    <mergeCell ref="F14:F16"/>
    <mergeCell ref="B17:C17"/>
    <mergeCell ref="A10:A13"/>
    <mergeCell ref="A14:A16"/>
    <mergeCell ref="A3:A9"/>
    <mergeCell ref="A1:H1"/>
    <mergeCell ref="H10:H13"/>
    <mergeCell ref="H14:H16"/>
    <mergeCell ref="B3:C3"/>
    <mergeCell ref="B2:C2"/>
    <mergeCell ref="B10:C10"/>
    <mergeCell ref="B14:C14"/>
    <mergeCell ref="D3:D9"/>
    <mergeCell ref="F3:F9"/>
    <mergeCell ref="H3:H9"/>
    <mergeCell ref="D10:D13"/>
    <mergeCell ref="F10:F13"/>
  </mergeCells>
  <dataValidations count="1">
    <dataValidation type="list" allowBlank="1" showInputMessage="1" showErrorMessage="1" sqref="E15:E16 E11:E13 E4:E8" xr:uid="{00000000-0002-0000-1000-000000000000}">
      <formula1>$A$19:$A$22</formula1>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K630"/>
  <sheetViews>
    <sheetView zoomScaleNormal="100" workbookViewId="0">
      <pane ySplit="1" topLeftCell="A2" activePane="bottomLeft" state="frozen"/>
      <selection pane="bottomLeft" sqref="A1:H1"/>
    </sheetView>
  </sheetViews>
  <sheetFormatPr baseColWidth="10" defaultColWidth="9.1640625" defaultRowHeight="14"/>
  <cols>
    <col min="1" max="1" width="8.1640625" style="94" customWidth="1"/>
    <col min="2" max="2" width="2.5" style="67" customWidth="1"/>
    <col min="3" max="3" width="50" style="67" customWidth="1"/>
    <col min="4" max="4" width="8.5" style="252" customWidth="1"/>
    <col min="5" max="6" width="9.1640625" style="252"/>
    <col min="7" max="7" width="50" style="67" customWidth="1"/>
    <col min="8" max="8" width="45.6640625" style="67" customWidth="1"/>
    <col min="9" max="9" width="9.1640625" style="200"/>
    <col min="10" max="11" width="9.1640625" style="200" hidden="1" customWidth="1"/>
    <col min="12" max="16" width="9.1640625" style="200" customWidth="1"/>
    <col min="17" max="16384" width="9.1640625" style="200"/>
  </cols>
  <sheetData>
    <row r="1" spans="1:11" ht="33.75" customHeight="1">
      <c r="A1" s="761" t="s">
        <v>577</v>
      </c>
      <c r="B1" s="761"/>
      <c r="C1" s="761"/>
      <c r="D1" s="761"/>
      <c r="E1" s="761"/>
      <c r="F1" s="761"/>
      <c r="G1" s="761"/>
      <c r="H1" s="761"/>
    </row>
    <row r="2" spans="1:11" s="227" customFormat="1" ht="30">
      <c r="A2" s="201" t="s">
        <v>39</v>
      </c>
      <c r="B2" s="444" t="s">
        <v>40</v>
      </c>
      <c r="C2" s="445"/>
      <c r="D2" s="202" t="s">
        <v>235</v>
      </c>
      <c r="E2" s="202" t="s">
        <v>42</v>
      </c>
      <c r="F2" s="202" t="s">
        <v>43</v>
      </c>
      <c r="G2" s="203" t="s">
        <v>44</v>
      </c>
      <c r="H2" s="203" t="s">
        <v>36</v>
      </c>
    </row>
    <row r="3" spans="1:11" ht="60.75" customHeight="1">
      <c r="A3" s="269" t="s">
        <v>578</v>
      </c>
      <c r="B3" s="680" t="s">
        <v>579</v>
      </c>
      <c r="C3" s="680"/>
      <c r="D3" s="205">
        <f>IF(E3="N/A",0,IF(E3="Answer all sub questions",2,IF(E3="Yes",2,IF(E3="Partial",2,IF(E3="No",2,IF(E3="",2))))))</f>
        <v>2</v>
      </c>
      <c r="E3" s="32"/>
      <c r="F3" s="205">
        <f>IF(E3="N/A",D3,IF(E3="Answer all sub questions",0,IF(E3="Yes",D3,IF(E3="Partial",1,IF(E3="No",0,IF(E3="",0))))))</f>
        <v>0</v>
      </c>
      <c r="G3" s="5"/>
      <c r="H3" s="206" t="s">
        <v>580</v>
      </c>
    </row>
    <row r="4" spans="1:11" ht="41.25" customHeight="1">
      <c r="A4" s="785" t="s">
        <v>63</v>
      </c>
      <c r="B4" s="801" t="s">
        <v>917</v>
      </c>
      <c r="C4" s="801"/>
      <c r="D4" s="775">
        <f>IF(E5="All N/A",0,IF(E5="Answer all sub questions",2,IF(E5="Yes",2,IF(E5="Partial",2,IF(E5="No",2,IF(E5="",2))))))</f>
        <v>2</v>
      </c>
      <c r="E4" s="208" t="str">
        <f>IF(K6&gt;3,"Answer all sub questions",IF(K6=(2*1.001),"All N/A",IF(K6&gt;=2,"Yes",IF(K6=1.001,"No",IF(K6=0,"No",IF(K6&gt;=0.5,"Partial",IF(K6&lt;=1.5,"Partial")))))))</f>
        <v>Answer all sub questions</v>
      </c>
      <c r="F4" s="775">
        <f>IF(E4="All N/A",D4,IF(E4="Answer all sub questions",0,IF(E4="Yes",D4,IF(E4="Partial",1,IF(E4="No",0,IF(E4="",0))))))</f>
        <v>0</v>
      </c>
      <c r="G4" s="5"/>
      <c r="H4" s="762" t="s">
        <v>582</v>
      </c>
    </row>
    <row r="5" spans="1:11" ht="41.25" customHeight="1">
      <c r="A5" s="786"/>
      <c r="B5" s="243"/>
      <c r="C5" s="244" t="s">
        <v>581</v>
      </c>
      <c r="D5" s="776"/>
      <c r="E5" s="32"/>
      <c r="F5" s="776"/>
      <c r="G5" s="5"/>
      <c r="H5" s="763"/>
      <c r="J5" s="200">
        <f t="shared" ref="J5:J6" si="0">IF(E5="",100,IF(E5="Yes",1,IF(E5="No",0,IF(E5="Partial",0.5,IF(E5="N/A",1.001)))))</f>
        <v>100</v>
      </c>
    </row>
    <row r="6" spans="1:11" ht="13.5" customHeight="1">
      <c r="A6" s="795"/>
      <c r="B6" s="209"/>
      <c r="C6" s="258" t="s">
        <v>1594</v>
      </c>
      <c r="D6" s="777"/>
      <c r="E6" s="259" t="str">
        <f>IF('General TB Module'!$Q$159="Answer all sub questions","",IF('General TB Module'!$Q$159="","",'General TB Module'!$Q$159))</f>
        <v/>
      </c>
      <c r="F6" s="777"/>
      <c r="G6" s="99"/>
      <c r="H6" s="764"/>
      <c r="J6" s="200">
        <f t="shared" si="0"/>
        <v>100</v>
      </c>
      <c r="K6" s="200">
        <f>SUM(J5:J6)</f>
        <v>200</v>
      </c>
    </row>
    <row r="7" spans="1:11" ht="58.5" customHeight="1">
      <c r="A7" s="269" t="s">
        <v>583</v>
      </c>
      <c r="B7" s="680" t="s">
        <v>584</v>
      </c>
      <c r="C7" s="680"/>
      <c r="D7" s="205">
        <f>IF(E7="N/A",0,IF(E7="Answer all sub questions",2,IF(E7="Yes",2,IF(E7="Partial",2,IF(E7="No",2,IF(E7="",2))))))</f>
        <v>2</v>
      </c>
      <c r="E7" s="32"/>
      <c r="F7" s="205">
        <f>IF(E7="N/A",D7,IF(E7="Answer all sub questions",0,IF(E7="Yes",D7,IF(E7="Partial",1,IF(E7="No",0,IF(E7="",0))))))</f>
        <v>0</v>
      </c>
      <c r="G7" s="5"/>
      <c r="H7" s="206" t="s">
        <v>585</v>
      </c>
    </row>
    <row r="8" spans="1:11" ht="54" customHeight="1">
      <c r="A8" s="785" t="s">
        <v>69</v>
      </c>
      <c r="B8" s="680" t="s">
        <v>586</v>
      </c>
      <c r="C8" s="680"/>
      <c r="D8" s="775">
        <f t="shared" ref="D8" si="1">IF(E8="All N/A",0,IF(E8="Answer all sub questions",2,IF(E8="Yes",2,IF(E8="Partial",2,IF(E8="No",2,IF(E8="",2))))))</f>
        <v>2</v>
      </c>
      <c r="E8" s="208" t="str">
        <f>IF(K14&gt;7,"Answer all sub questions",IF(K14=(6*1.001),"All N/A",IF(K14&gt;=6,"Yes",IF(K14=0,"No",IF(K14&gt;=0.5,"Partial",IF(K14&lt;=5.5,"Partial"))))))</f>
        <v>Answer all sub questions</v>
      </c>
      <c r="F8" s="775">
        <f>IF(E8="All N/A",D8,IF(E8="Answer all sub questions",0,IF(E8="Yes",D8,IF(E8="Partial",1,IF(E8="No",0,IF(E8="",0))))))</f>
        <v>0</v>
      </c>
      <c r="G8" s="5"/>
      <c r="H8" s="784" t="s">
        <v>587</v>
      </c>
    </row>
    <row r="9" spans="1:11" ht="15">
      <c r="A9" s="786"/>
      <c r="B9" s="232"/>
      <c r="C9" s="215" t="s">
        <v>588</v>
      </c>
      <c r="D9" s="776"/>
      <c r="E9" s="32"/>
      <c r="F9" s="776"/>
      <c r="G9" s="5"/>
      <c r="H9" s="784"/>
      <c r="J9" s="200">
        <f t="shared" ref="J9:J14" si="2">IF(E9="",100,IF(E9="Yes",1,IF(E9="No",0,IF(E9="Partial",0.5,IF(E9="N/A",1.001)))))</f>
        <v>100</v>
      </c>
    </row>
    <row r="10" spans="1:11" ht="15">
      <c r="A10" s="786"/>
      <c r="B10" s="232"/>
      <c r="C10" s="215" t="s">
        <v>589</v>
      </c>
      <c r="D10" s="776"/>
      <c r="E10" s="32"/>
      <c r="F10" s="776"/>
      <c r="G10" s="5"/>
      <c r="H10" s="784"/>
      <c r="J10" s="200">
        <f t="shared" si="2"/>
        <v>100</v>
      </c>
    </row>
    <row r="11" spans="1:11" ht="15">
      <c r="A11" s="786"/>
      <c r="B11" s="232"/>
      <c r="C11" s="215" t="s">
        <v>590</v>
      </c>
      <c r="D11" s="776"/>
      <c r="E11" s="32"/>
      <c r="F11" s="776"/>
      <c r="G11" s="5"/>
      <c r="H11" s="784"/>
      <c r="J11" s="200">
        <f t="shared" si="2"/>
        <v>100</v>
      </c>
    </row>
    <row r="12" spans="1:11" ht="30">
      <c r="A12" s="786"/>
      <c r="B12" s="232"/>
      <c r="C12" s="215" t="s">
        <v>591</v>
      </c>
      <c r="D12" s="776"/>
      <c r="E12" s="32"/>
      <c r="F12" s="776"/>
      <c r="G12" s="5"/>
      <c r="H12" s="784"/>
      <c r="J12" s="200">
        <f t="shared" si="2"/>
        <v>100</v>
      </c>
    </row>
    <row r="13" spans="1:11" ht="15">
      <c r="A13" s="786"/>
      <c r="B13" s="232"/>
      <c r="C13" s="215" t="s">
        <v>592</v>
      </c>
      <c r="D13" s="776"/>
      <c r="E13" s="32"/>
      <c r="F13" s="776"/>
      <c r="G13" s="5"/>
      <c r="H13" s="784"/>
      <c r="J13" s="200">
        <f t="shared" si="2"/>
        <v>100</v>
      </c>
    </row>
    <row r="14" spans="1:11" ht="30">
      <c r="A14" s="795"/>
      <c r="B14" s="232"/>
      <c r="C14" s="215" t="s">
        <v>593</v>
      </c>
      <c r="D14" s="777"/>
      <c r="E14" s="32"/>
      <c r="F14" s="777"/>
      <c r="G14" s="5"/>
      <c r="H14" s="784"/>
      <c r="J14" s="200">
        <f t="shared" si="2"/>
        <v>100</v>
      </c>
      <c r="K14" s="200">
        <f>SUM(J9:J14)</f>
        <v>600</v>
      </c>
    </row>
    <row r="15" spans="1:11" ht="54.75" customHeight="1">
      <c r="A15" s="269" t="s">
        <v>594</v>
      </c>
      <c r="B15" s="658" t="s">
        <v>595</v>
      </c>
      <c r="C15" s="660"/>
      <c r="D15" s="205">
        <f>IF(E15="N/A",0,IF(E15="Answer all sub questions",2,IF(E15="Yes",2,IF(E15="Partial",2,IF(E15="No",2,IF(E15="",2))))))</f>
        <v>2</v>
      </c>
      <c r="E15" s="32"/>
      <c r="F15" s="205">
        <f>IF(E15="N/A",D15,IF(E15="Answer all sub questions",0,IF(E15="Yes",D15,IF(E15="Partial",1,IF(E15="No",0,IF(E15="",0))))))</f>
        <v>0</v>
      </c>
      <c r="G15" s="5"/>
      <c r="H15" s="206" t="s">
        <v>596</v>
      </c>
    </row>
    <row r="16" spans="1:11" ht="49.5" customHeight="1">
      <c r="A16" s="269" t="s">
        <v>597</v>
      </c>
      <c r="B16" s="658" t="s">
        <v>598</v>
      </c>
      <c r="C16" s="660"/>
      <c r="D16" s="205">
        <f>IF(E16="N/A",0,IF(E16="Answer all sub questions",2,IF(E16="Yes",2,IF(E16="Partial",2,IF(E16="No",2,IF(E16="",2))))))</f>
        <v>2</v>
      </c>
      <c r="E16" s="32"/>
      <c r="F16" s="205">
        <f>IF(E16="N/A",D16,IF(E16="Answer all sub questions",0,IF(E16="Yes",D16,IF(E16="Partial",1,IF(E16="No",0,IF(E16="",0))))))</f>
        <v>0</v>
      </c>
      <c r="G16" s="5"/>
      <c r="H16" s="206" t="s">
        <v>599</v>
      </c>
    </row>
    <row r="17" spans="1:11" ht="41.25" customHeight="1">
      <c r="A17" s="785" t="s">
        <v>600</v>
      </c>
      <c r="B17" s="793" t="s">
        <v>601</v>
      </c>
      <c r="C17" s="794"/>
      <c r="D17" s="775">
        <f t="shared" ref="D17" si="3">IF(E17="All N/A",0,IF(E17="Answer all sub questions",2,IF(E17="Yes",2,IF(E17="Partial",2,IF(E17="No",2,IF(E17="",2))))))</f>
        <v>2</v>
      </c>
      <c r="E17" s="208" t="str">
        <f>IF(K20&gt;4,"Answer all sub questions",IF(K20=(3*1.001),"All N/A",IF(K20&gt;=3,"Yes",IF(K20=0,"No",IF(K20&gt;=0.5,"Partial",IF(K20&lt;=2.5,"Partial"))))))</f>
        <v>Answer all sub questions</v>
      </c>
      <c r="F17" s="775">
        <f>IF(E17="All N/A",D17,IF(E17="Answer all sub questions",0,IF(E17="Yes",D17,IF(E17="Partial",1,IF(E17="No",0,IF(E17="",0))))))</f>
        <v>0</v>
      </c>
      <c r="G17" s="5"/>
      <c r="H17" s="784" t="s">
        <v>602</v>
      </c>
    </row>
    <row r="18" spans="1:11" ht="27" customHeight="1">
      <c r="A18" s="786"/>
      <c r="B18" s="232"/>
      <c r="C18" s="215" t="s">
        <v>603</v>
      </c>
      <c r="D18" s="776"/>
      <c r="E18" s="32"/>
      <c r="F18" s="776"/>
      <c r="G18" s="5"/>
      <c r="H18" s="784"/>
      <c r="J18" s="200">
        <f t="shared" ref="J18:J31" si="4">IF(E18="",100,IF(E18="Yes",1,IF(E18="No",0,IF(E18="Partial",0.5,IF(E18="N/A",1.001)))))</f>
        <v>100</v>
      </c>
    </row>
    <row r="19" spans="1:11" ht="15">
      <c r="A19" s="786"/>
      <c r="B19" s="232"/>
      <c r="C19" s="215" t="s">
        <v>604</v>
      </c>
      <c r="D19" s="776"/>
      <c r="E19" s="32"/>
      <c r="F19" s="776"/>
      <c r="G19" s="5"/>
      <c r="H19" s="784"/>
      <c r="J19" s="200">
        <f t="shared" si="4"/>
        <v>100</v>
      </c>
    </row>
    <row r="20" spans="1:11" ht="15">
      <c r="A20" s="795"/>
      <c r="B20" s="232"/>
      <c r="C20" s="215" t="s">
        <v>605</v>
      </c>
      <c r="D20" s="777"/>
      <c r="E20" s="32"/>
      <c r="F20" s="777"/>
      <c r="G20" s="5"/>
      <c r="H20" s="784"/>
      <c r="J20" s="200">
        <f t="shared" si="4"/>
        <v>100</v>
      </c>
      <c r="K20" s="200">
        <f>SUM(J18:J20)</f>
        <v>300</v>
      </c>
    </row>
    <row r="21" spans="1:11" ht="42" customHeight="1">
      <c r="A21" s="785" t="s">
        <v>64</v>
      </c>
      <c r="B21" s="658" t="s">
        <v>606</v>
      </c>
      <c r="C21" s="660"/>
      <c r="D21" s="775">
        <f t="shared" ref="D21" si="5">IF(E21="All N/A",0,IF(E21="Answer all sub questions",2,IF(E21="Yes",2,IF(E21="Partial",2,IF(E21="No",2,IF(E21="",2))))))</f>
        <v>2</v>
      </c>
      <c r="E21" s="208" t="str">
        <f>IF(K31&gt;11,"Answer all sub questions",IF(K31=(10*1.001),"All N/A",IF(K31&gt;=10,"Yes",IF(K31=1.001,"No",IF(K31=0,"No",IF(K31&gt;=0.5,"Partial",IF(K31&lt;9.5,"Partial")))))))</f>
        <v>Answer all sub questions</v>
      </c>
      <c r="F21" s="775">
        <f>IF(E21="All N/A",D21,IF(E21="Answer all sub questions",0,IF(E21="Yes",D21,IF(E21="Partial",1,IF(E21="No",0,IF(E21="",0))))))</f>
        <v>0</v>
      </c>
      <c r="G21" s="5"/>
      <c r="H21" s="799" t="s">
        <v>607</v>
      </c>
    </row>
    <row r="22" spans="1:11" ht="15">
      <c r="A22" s="786"/>
      <c r="B22" s="232"/>
      <c r="C22" s="211" t="s">
        <v>608</v>
      </c>
      <c r="D22" s="776"/>
      <c r="E22" s="32"/>
      <c r="F22" s="776"/>
      <c r="G22" s="6"/>
      <c r="H22" s="800"/>
      <c r="J22" s="200">
        <f t="shared" si="4"/>
        <v>100</v>
      </c>
    </row>
    <row r="23" spans="1:11" ht="15">
      <c r="A23" s="786"/>
      <c r="B23" s="232"/>
      <c r="C23" s="211" t="s">
        <v>609</v>
      </c>
      <c r="D23" s="776"/>
      <c r="E23" s="32"/>
      <c r="F23" s="776"/>
      <c r="G23" s="6"/>
      <c r="H23" s="800"/>
      <c r="J23" s="200">
        <f t="shared" si="4"/>
        <v>100</v>
      </c>
    </row>
    <row r="24" spans="1:11" ht="15">
      <c r="A24" s="786"/>
      <c r="B24" s="232"/>
      <c r="C24" s="211" t="s">
        <v>610</v>
      </c>
      <c r="D24" s="776"/>
      <c r="E24" s="32"/>
      <c r="F24" s="776"/>
      <c r="G24" s="6"/>
      <c r="H24" s="800"/>
      <c r="J24" s="200">
        <f t="shared" si="4"/>
        <v>100</v>
      </c>
    </row>
    <row r="25" spans="1:11" ht="15">
      <c r="A25" s="786"/>
      <c r="B25" s="232"/>
      <c r="C25" s="211" t="s">
        <v>611</v>
      </c>
      <c r="D25" s="776"/>
      <c r="E25" s="32"/>
      <c r="F25" s="776"/>
      <c r="G25" s="6"/>
      <c r="H25" s="800"/>
      <c r="J25" s="200">
        <f t="shared" si="4"/>
        <v>100</v>
      </c>
    </row>
    <row r="26" spans="1:11" ht="15">
      <c r="A26" s="786"/>
      <c r="B26" s="232"/>
      <c r="C26" s="211" t="s">
        <v>612</v>
      </c>
      <c r="D26" s="776"/>
      <c r="E26" s="32"/>
      <c r="F26" s="776"/>
      <c r="G26" s="6"/>
      <c r="H26" s="800"/>
      <c r="J26" s="200">
        <f t="shared" si="4"/>
        <v>100</v>
      </c>
    </row>
    <row r="27" spans="1:11" ht="15">
      <c r="A27" s="786"/>
      <c r="B27" s="232"/>
      <c r="C27" s="211" t="s">
        <v>613</v>
      </c>
      <c r="D27" s="776"/>
      <c r="E27" s="32"/>
      <c r="F27" s="776"/>
      <c r="G27" s="6"/>
      <c r="H27" s="800"/>
      <c r="J27" s="200">
        <f t="shared" si="4"/>
        <v>100</v>
      </c>
    </row>
    <row r="28" spans="1:11" ht="15">
      <c r="A28" s="786"/>
      <c r="B28" s="232"/>
      <c r="C28" s="211" t="s">
        <v>614</v>
      </c>
      <c r="D28" s="776"/>
      <c r="E28" s="32"/>
      <c r="F28" s="776"/>
      <c r="G28" s="6"/>
      <c r="H28" s="800"/>
      <c r="J28" s="200">
        <f t="shared" si="4"/>
        <v>100</v>
      </c>
    </row>
    <row r="29" spans="1:11" ht="15">
      <c r="A29" s="786"/>
      <c r="B29" s="232"/>
      <c r="C29" s="211" t="s">
        <v>615</v>
      </c>
      <c r="D29" s="776"/>
      <c r="E29" s="32"/>
      <c r="F29" s="776"/>
      <c r="G29" s="6"/>
      <c r="H29" s="800"/>
      <c r="J29" s="200">
        <f t="shared" si="4"/>
        <v>100</v>
      </c>
    </row>
    <row r="30" spans="1:11" ht="15">
      <c r="A30" s="786"/>
      <c r="B30" s="232"/>
      <c r="C30" s="211" t="s">
        <v>616</v>
      </c>
      <c r="D30" s="776"/>
      <c r="E30" s="32"/>
      <c r="F30" s="776"/>
      <c r="G30" s="6"/>
      <c r="H30" s="800"/>
      <c r="J30" s="200">
        <f t="shared" si="4"/>
        <v>100</v>
      </c>
    </row>
    <row r="31" spans="1:11" ht="15">
      <c r="A31" s="786"/>
      <c r="B31" s="232"/>
      <c r="C31" s="258" t="s">
        <v>1595</v>
      </c>
      <c r="D31" s="777"/>
      <c r="E31" s="259" t="str">
        <f>IF('General TB Module'!$Q$160="Answer all sub questions","",IF('General TB Module'!$Q$160="","",'General TB Module'!$Q$160))</f>
        <v/>
      </c>
      <c r="F31" s="777"/>
      <c r="G31" s="99"/>
      <c r="H31" s="800"/>
      <c r="J31" s="200">
        <f t="shared" si="4"/>
        <v>100</v>
      </c>
      <c r="K31" s="200">
        <f>SUM(J22:J31)</f>
        <v>1000</v>
      </c>
    </row>
    <row r="32" spans="1:11" ht="103.5" customHeight="1">
      <c r="A32" s="269" t="s">
        <v>617</v>
      </c>
      <c r="B32" s="658" t="s">
        <v>618</v>
      </c>
      <c r="C32" s="660"/>
      <c r="D32" s="205">
        <f>IF(E32="N/A",0,IF(E32="Answer all sub questions",2,IF(E32="Yes",2,IF(E32="Partial",2,IF(E32="No",2,IF(E32="",2))))))</f>
        <v>2</v>
      </c>
      <c r="E32" s="32"/>
      <c r="F32" s="205">
        <f>IF(E32="N/A",D32,IF(E32="Answer all sub questions",0,IF(E32="Yes",D32,IF(E32="Partial",1,IF(E32="No",0,IF(E32="",0))))))</f>
        <v>0</v>
      </c>
      <c r="G32" s="5"/>
      <c r="H32" s="206" t="s">
        <v>619</v>
      </c>
    </row>
    <row r="33" spans="1:11" ht="39.75" customHeight="1">
      <c r="A33" s="796" t="s">
        <v>620</v>
      </c>
      <c r="B33" s="793" t="s">
        <v>918</v>
      </c>
      <c r="C33" s="660"/>
      <c r="D33" s="775">
        <f>IF(E34="All N/A",0,IF(E34="Answer all sub questions",2,IF(E34="Yes",2,IF(E34="Partial",2,IF(E34="No",2,IF(E34="",2))))))</f>
        <v>2</v>
      </c>
      <c r="E33" s="208" t="str">
        <f>IF(K42&gt;10,"Answer all sub questions",IF(K42=(9*1.001),"All N/A",IF(K42&gt;=9,"Yes",IF(K42=8.008,"No",IF(K42=7.007,"No",IF(K42=6.006,"No",IF(K42=5.005,"No",IF(K42=4.004,"No",IF(K42=3.003,"No",IF(K42=2.002,"No",IF(K42=1.001,"No",IF(K42=0,"No",IF(K42&gt;=0.5,"Partial",IF(K42&lt;=8.5,"Partial"))))))))))))))</f>
        <v>Answer all sub questions</v>
      </c>
      <c r="F33" s="775">
        <f>IF(E33="All N/A",D33,IF(E33="Answer all sub questions",0,IF(E33="Yes",D33,IF(E33="Partial",1,IF(E33="No",0,IF(E33="",0))))))</f>
        <v>0</v>
      </c>
      <c r="G33" s="5"/>
      <c r="H33" s="762" t="s">
        <v>621</v>
      </c>
    </row>
    <row r="34" spans="1:11" ht="39" customHeight="1">
      <c r="A34" s="797"/>
      <c r="B34" s="243"/>
      <c r="C34" s="244" t="s">
        <v>919</v>
      </c>
      <c r="D34" s="776"/>
      <c r="E34" s="32"/>
      <c r="F34" s="776"/>
      <c r="G34" s="60"/>
      <c r="H34" s="763"/>
      <c r="J34" s="200">
        <f t="shared" ref="J34:J42" si="6">IF(E34="",100,IF(E34="Yes",1,IF(E34="No",0,IF(E34="Partial",0.5,IF(E34="N/A",1.001)))))</f>
        <v>100</v>
      </c>
    </row>
    <row r="35" spans="1:11" ht="13.5" customHeight="1">
      <c r="A35" s="797"/>
      <c r="B35" s="243"/>
      <c r="C35" s="216" t="s">
        <v>1611</v>
      </c>
      <c r="D35" s="776"/>
      <c r="E35" s="208" t="str">
        <f>IF('Set Audit Scope'!$F$5="Choose from drop-down menu --&gt;","",IF('Set Audit Scope'!$F$5="","",IF('Set Audit Scope'!$F$5="No","N/A",IF('Set Audit Scope'!$F$5="N/A","N/A",IF('Set Audit Scope'!$F$5="Yes",(IF(Smear!$Q$56="Answer all sub questions","",IF(Smear!$Q$56&lt;&gt;"Answer all sub questions",Smear!$Q$56))))))))</f>
        <v/>
      </c>
      <c r="F35" s="776"/>
      <c r="G35" s="225"/>
      <c r="H35" s="763"/>
      <c r="J35" s="200">
        <f t="shared" si="6"/>
        <v>100</v>
      </c>
    </row>
    <row r="36" spans="1:11" ht="13.5" customHeight="1">
      <c r="A36" s="797"/>
      <c r="B36" s="243"/>
      <c r="C36" s="216" t="s">
        <v>1615</v>
      </c>
      <c r="D36" s="776"/>
      <c r="E36" s="208" t="str">
        <f>IF('Set Audit Scope'!$F$6="Choose from drop-down menu --&gt;","",IF('Set Audit Scope'!$F$6="","",IF('Set Audit Scope'!$F$6="No","N/A",IF('Set Audit Scope'!$F$6="N/A","N/A",IF('Set Audit Scope'!$F$6="Yes",(IF(Culture!$Q$66="Answer all sub questions","",IF(Culture!$Q$66&lt;&gt;"Answer all sub questions",Culture!$Q$66))))))))</f>
        <v/>
      </c>
      <c r="F36" s="776"/>
      <c r="G36" s="225"/>
      <c r="H36" s="763"/>
      <c r="J36" s="200">
        <f t="shared" si="6"/>
        <v>100</v>
      </c>
    </row>
    <row r="37" spans="1:11" ht="13.5" customHeight="1">
      <c r="A37" s="797"/>
      <c r="B37" s="243"/>
      <c r="C37" s="216" t="s">
        <v>1624</v>
      </c>
      <c r="D37" s="776"/>
      <c r="E37" s="208" t="str">
        <f>IF('Set Audit Scope'!$F$7="Choose from drop-down menu --&gt;","",IF('Set Audit Scope'!$F$7="","",IF('Set Audit Scope'!$F$7="No","N/A",IF('Set Audit Scope'!$F$7="N/A","N/A",IF('Set Audit Scope'!$F$7="Yes",(IF(DST!$Q$85="Answer all sub questions","",IF(DST!$Q$85&lt;&gt;"Answer all sub questions",DST!$Q$85))))))))</f>
        <v/>
      </c>
      <c r="F37" s="776"/>
      <c r="G37" s="225"/>
      <c r="H37" s="763"/>
      <c r="J37" s="200">
        <f t="shared" ref="J37:J41" si="7">IF(E37="",100,IF(E37="Yes",1,IF(E37="No",0,IF(E37="Partial",0.5,IF(E37="N/A",1.001)))))</f>
        <v>100</v>
      </c>
    </row>
    <row r="38" spans="1:11" ht="13.5" customHeight="1">
      <c r="A38" s="797"/>
      <c r="B38" s="243"/>
      <c r="C38" s="216" t="s">
        <v>1632</v>
      </c>
      <c r="D38" s="776"/>
      <c r="E38" s="208" t="str">
        <f>IF('Set Audit Scope'!$F$8="Choose from drop-down menu --&gt;","",IF('Set Audit Scope'!$F$8="","",IF('Set Audit Scope'!$F$8="No","N/A",IF('Set Audit Scope'!$F$8="N/A","N/A",IF('Set Audit Scope'!$F$8="Yes",(IF(Xpert!$Q$69="","",IF(Xpert!$Q$69&lt;&gt;" ", Xpert!$Q$69))))))))</f>
        <v/>
      </c>
      <c r="F38" s="776"/>
      <c r="G38" s="225"/>
      <c r="H38" s="763"/>
      <c r="J38" s="200">
        <f t="shared" si="7"/>
        <v>100</v>
      </c>
    </row>
    <row r="39" spans="1:11" ht="13.5" customHeight="1">
      <c r="A39" s="797"/>
      <c r="B39" s="243"/>
      <c r="C39" s="216" t="s">
        <v>1642</v>
      </c>
      <c r="D39" s="776"/>
      <c r="E39" s="208" t="str">
        <f>IF('Set Audit Scope'!$F$9="Choose from drop-down menu --&gt;","",IF('Set Audit Scope'!$F$9="","",IF('Set Audit Scope'!$F$9="No","N/A",IF('Set Audit Scope'!$F$9="N/A","N/A",IF('Set Audit Scope'!$F$9="Yes",(IF('TB LAMP'!$Q$61="","",IF('TB LAMP'!$Q$61&lt;&gt;" ",'TB LAMP'!$Q$61))))))))</f>
        <v/>
      </c>
      <c r="F39" s="776"/>
      <c r="G39" s="225"/>
      <c r="H39" s="763"/>
      <c r="J39" s="200">
        <f t="shared" si="7"/>
        <v>100</v>
      </c>
    </row>
    <row r="40" spans="1:11" ht="13.5" customHeight="1">
      <c r="A40" s="797"/>
      <c r="B40" s="243"/>
      <c r="C40" s="216" t="s">
        <v>1650</v>
      </c>
      <c r="D40" s="776"/>
      <c r="E40" s="208" t="str">
        <f>IF('Set Audit Scope'!$F$10="Choose from drop-down menu --&gt;","",IF('Set Audit Scope'!$F$10="","",IF('Set Audit Scope'!$F$10="No","N/A",IF('Set Audit Scope'!$F$10="N/A","N/A",IF('Set Audit Scope'!$F$10="Yes",(IF('LF LAM'!$Q$53="","",IF('LF LAM'!$Q$53&lt;&gt;" ",'LF LAM'!$Q$53))))))))</f>
        <v/>
      </c>
      <c r="F40" s="776"/>
      <c r="G40" s="225"/>
      <c r="H40" s="763"/>
      <c r="J40" s="200">
        <f t="shared" si="7"/>
        <v>100</v>
      </c>
    </row>
    <row r="41" spans="1:11" ht="13.5" customHeight="1">
      <c r="A41" s="797"/>
      <c r="B41" s="243"/>
      <c r="C41" s="216" t="s">
        <v>1658</v>
      </c>
      <c r="D41" s="776"/>
      <c r="E41" s="208" t="str">
        <f>IF('Set Audit Scope'!$F$11="Choose from drop-down menu --&gt;","",IF('Set Audit Scope'!$F$11="","",IF('Set Audit Scope'!$F$11="No","N/A",IF('Set Audit Scope'!$F$11="N/A","N/A",IF('Set Audit Scope'!$F$11="Yes",(IF(LPA!$Q$81="","",IF(LPA!$Q$81&lt;&gt;" ",LPA!$Q$81))))))))</f>
        <v/>
      </c>
      <c r="F41" s="776"/>
      <c r="G41" s="225"/>
      <c r="H41" s="763"/>
      <c r="J41" s="200">
        <f t="shared" si="7"/>
        <v>100</v>
      </c>
    </row>
    <row r="42" spans="1:11" ht="13.5" customHeight="1">
      <c r="A42" s="798"/>
      <c r="B42" s="243"/>
      <c r="C42" s="216" t="s">
        <v>1670</v>
      </c>
      <c r="D42" s="777"/>
      <c r="E42" s="208" t="str">
        <f>IF('Set Audit Scope'!$F$12="Choose from drop-down menu --&gt;","",IF('Set Audit Scope'!$F$12="","",IF('Set Audit Scope'!$F$12="No","N/A",IF('Set Audit Scope'!$F$12="N/A","N/A",IF('Set Audit Scope'!$F$12="Yes",(IF(Truenat!$Q$68="","",IF(Truenat!$Q$68&lt;&gt;" ",Truenat!$Q$68))))))))</f>
        <v/>
      </c>
      <c r="F42" s="777"/>
      <c r="G42" s="225"/>
      <c r="H42" s="764"/>
      <c r="J42" s="200">
        <f t="shared" si="6"/>
        <v>100</v>
      </c>
      <c r="K42" s="200">
        <f>SUM(J34:J42)</f>
        <v>900</v>
      </c>
    </row>
    <row r="43" spans="1:11" ht="60.75" customHeight="1">
      <c r="A43" s="269" t="s">
        <v>622</v>
      </c>
      <c r="B43" s="658" t="s">
        <v>623</v>
      </c>
      <c r="C43" s="660"/>
      <c r="D43" s="205">
        <f>IF(E43="N/A",0,IF(E43="Answer all sub questions",2,IF(E43="Yes",2,IF(E43="Partial",2,IF(E43="No",2,IF(E43="",2))))))</f>
        <v>2</v>
      </c>
      <c r="E43" s="32"/>
      <c r="F43" s="205">
        <f>IF(E43="N/A",D43,IF(E43="Answer all sub questions",0,IF(E43="Yes",D43,IF(E43="Partial",1,IF(E43="No",0,IF(E43="",0))))))</f>
        <v>0</v>
      </c>
      <c r="G43" s="5"/>
      <c r="H43" s="206" t="s">
        <v>624</v>
      </c>
    </row>
    <row r="44" spans="1:11" ht="83.25" customHeight="1">
      <c r="A44" s="269" t="s">
        <v>625</v>
      </c>
      <c r="B44" s="658" t="s">
        <v>626</v>
      </c>
      <c r="C44" s="660"/>
      <c r="D44" s="205">
        <f>IF(E44="N/A",0,IF(E44="Answer all sub questions",2,IF(E44="Yes",2,IF(E44="Partial",2,IF(E44="No",2,IF(E44="",2))))))</f>
        <v>2</v>
      </c>
      <c r="E44" s="32"/>
      <c r="F44" s="205">
        <f>IF(E44="N/A",D44,IF(E44="Answer all sub questions",0,IF(E44="Yes",D44,IF(E44="Partial",1,IF(E44="No",0,IF(E44="",0))))))</f>
        <v>0</v>
      </c>
      <c r="G44" s="5"/>
      <c r="H44" s="206" t="s">
        <v>627</v>
      </c>
    </row>
    <row r="45" spans="1:11">
      <c r="A45" s="269"/>
      <c r="B45" s="399" t="s">
        <v>84</v>
      </c>
      <c r="C45" s="410"/>
      <c r="D45" s="114">
        <f>SUM(D3:D44)</f>
        <v>24</v>
      </c>
      <c r="E45" s="114"/>
      <c r="F45" s="114">
        <f>SUM(F3:F44)</f>
        <v>0</v>
      </c>
      <c r="G45" s="98"/>
      <c r="H45" s="98"/>
    </row>
    <row r="46" spans="1:11">
      <c r="B46" s="251"/>
      <c r="C46" s="251"/>
    </row>
    <row r="47" spans="1:11" hidden="1">
      <c r="A47" s="200"/>
      <c r="B47" s="251"/>
      <c r="C47" s="251"/>
    </row>
    <row r="48" spans="1:11" hidden="1">
      <c r="A48" s="200" t="s">
        <v>5</v>
      </c>
    </row>
    <row r="49" spans="1:3" hidden="1">
      <c r="A49" s="200" t="s">
        <v>85</v>
      </c>
      <c r="B49" s="251"/>
      <c r="C49" s="251"/>
    </row>
    <row r="50" spans="1:3" hidden="1">
      <c r="A50" s="200" t="s">
        <v>7</v>
      </c>
      <c r="B50" s="251"/>
      <c r="C50" s="251"/>
    </row>
    <row r="51" spans="1:3" hidden="1">
      <c r="A51" s="200" t="s">
        <v>29</v>
      </c>
      <c r="B51" s="251"/>
      <c r="C51" s="251"/>
    </row>
    <row r="52" spans="1:3">
      <c r="B52" s="251"/>
      <c r="C52" s="251"/>
    </row>
    <row r="53" spans="1:3">
      <c r="B53" s="251"/>
      <c r="C53" s="251"/>
    </row>
    <row r="54" spans="1:3">
      <c r="B54" s="251"/>
      <c r="C54" s="251"/>
    </row>
    <row r="55" spans="1:3">
      <c r="B55" s="251"/>
      <c r="C55" s="251"/>
    </row>
    <row r="56" spans="1:3">
      <c r="B56" s="251"/>
      <c r="C56" s="251"/>
    </row>
    <row r="57" spans="1:3">
      <c r="A57" s="200"/>
      <c r="B57" s="251"/>
      <c r="C57" s="251"/>
    </row>
    <row r="58" spans="1:3">
      <c r="A58" s="200"/>
      <c r="B58" s="251"/>
      <c r="C58" s="251"/>
    </row>
    <row r="59" spans="1:3">
      <c r="A59" s="200"/>
      <c r="B59" s="251"/>
      <c r="C59" s="251"/>
    </row>
    <row r="60" spans="1:3">
      <c r="A60" s="200"/>
      <c r="B60" s="251"/>
      <c r="C60" s="251"/>
    </row>
    <row r="61" spans="1:3">
      <c r="A61" s="200"/>
      <c r="B61" s="251"/>
      <c r="C61" s="251"/>
    </row>
    <row r="62" spans="1:3">
      <c r="B62" s="251"/>
      <c r="C62" s="251"/>
    </row>
    <row r="63" spans="1:3">
      <c r="B63" s="251"/>
      <c r="C63" s="251"/>
    </row>
    <row r="64" spans="1:3">
      <c r="B64" s="251"/>
      <c r="C64" s="251"/>
    </row>
    <row r="65" spans="2:3">
      <c r="B65" s="251"/>
      <c r="C65" s="251"/>
    </row>
    <row r="66" spans="2:3">
      <c r="B66" s="251"/>
      <c r="C66" s="251"/>
    </row>
    <row r="67" spans="2:3">
      <c r="B67" s="251"/>
      <c r="C67" s="251"/>
    </row>
    <row r="68" spans="2:3">
      <c r="B68" s="251"/>
      <c r="C68" s="251"/>
    </row>
    <row r="69" spans="2:3">
      <c r="B69" s="251"/>
      <c r="C69" s="251"/>
    </row>
    <row r="70" spans="2:3">
      <c r="B70" s="251"/>
      <c r="C70" s="251"/>
    </row>
    <row r="71" spans="2:3">
      <c r="B71" s="251"/>
      <c r="C71" s="251"/>
    </row>
    <row r="72" spans="2:3">
      <c r="B72" s="251"/>
      <c r="C72" s="251"/>
    </row>
    <row r="73" spans="2:3">
      <c r="B73" s="251"/>
      <c r="C73" s="251"/>
    </row>
    <row r="74" spans="2:3">
      <c r="B74" s="251"/>
      <c r="C74" s="251"/>
    </row>
    <row r="75" spans="2:3">
      <c r="B75" s="251"/>
      <c r="C75" s="251"/>
    </row>
    <row r="76" spans="2:3">
      <c r="B76" s="251"/>
      <c r="C76" s="251"/>
    </row>
    <row r="77" spans="2:3">
      <c r="B77" s="251"/>
      <c r="C77" s="251"/>
    </row>
    <row r="78" spans="2:3">
      <c r="B78" s="251"/>
      <c r="C78" s="251"/>
    </row>
    <row r="79" spans="2:3">
      <c r="B79" s="251"/>
      <c r="C79" s="251"/>
    </row>
    <row r="80" spans="2:3">
      <c r="B80" s="251"/>
      <c r="C80" s="251"/>
    </row>
    <row r="81" spans="2:3">
      <c r="B81" s="251"/>
      <c r="C81" s="251"/>
    </row>
    <row r="82" spans="2:3">
      <c r="B82" s="251"/>
      <c r="C82" s="251"/>
    </row>
    <row r="83" spans="2:3">
      <c r="B83" s="251"/>
      <c r="C83" s="251"/>
    </row>
    <row r="84" spans="2:3">
      <c r="B84" s="251"/>
      <c r="C84" s="251"/>
    </row>
    <row r="85" spans="2:3">
      <c r="B85" s="251"/>
      <c r="C85" s="251"/>
    </row>
    <row r="86" spans="2:3">
      <c r="B86" s="251"/>
      <c r="C86" s="251"/>
    </row>
    <row r="87" spans="2:3">
      <c r="B87" s="251"/>
      <c r="C87" s="251"/>
    </row>
    <row r="88" spans="2:3">
      <c r="B88" s="251"/>
      <c r="C88" s="251"/>
    </row>
    <row r="89" spans="2:3">
      <c r="B89" s="251"/>
      <c r="C89" s="251"/>
    </row>
    <row r="90" spans="2:3">
      <c r="B90" s="251"/>
      <c r="C90" s="251"/>
    </row>
    <row r="91" spans="2:3">
      <c r="B91" s="251"/>
      <c r="C91" s="251"/>
    </row>
    <row r="92" spans="2:3">
      <c r="B92" s="251"/>
      <c r="C92" s="251"/>
    </row>
    <row r="93" spans="2:3">
      <c r="B93" s="251"/>
      <c r="C93" s="251"/>
    </row>
    <row r="94" spans="2:3">
      <c r="B94" s="251"/>
      <c r="C94" s="251"/>
    </row>
    <row r="95" spans="2:3">
      <c r="B95" s="251"/>
      <c r="C95" s="251"/>
    </row>
    <row r="96" spans="2:3">
      <c r="B96" s="251"/>
      <c r="C96" s="251"/>
    </row>
    <row r="97" spans="2:3">
      <c r="B97" s="251"/>
      <c r="C97" s="251"/>
    </row>
    <row r="98" spans="2:3">
      <c r="B98" s="251"/>
      <c r="C98" s="251"/>
    </row>
    <row r="99" spans="2:3">
      <c r="B99" s="251"/>
      <c r="C99" s="251"/>
    </row>
    <row r="100" spans="2:3">
      <c r="B100" s="251"/>
      <c r="C100" s="251"/>
    </row>
    <row r="101" spans="2:3">
      <c r="B101" s="251"/>
      <c r="C101" s="251"/>
    </row>
    <row r="102" spans="2:3">
      <c r="B102" s="251"/>
      <c r="C102" s="251"/>
    </row>
    <row r="103" spans="2:3">
      <c r="B103" s="251"/>
      <c r="C103" s="251"/>
    </row>
    <row r="104" spans="2:3">
      <c r="B104" s="251"/>
      <c r="C104" s="251"/>
    </row>
    <row r="105" spans="2:3">
      <c r="B105" s="251"/>
      <c r="C105" s="251"/>
    </row>
    <row r="106" spans="2:3">
      <c r="B106" s="251"/>
      <c r="C106" s="251"/>
    </row>
    <row r="107" spans="2:3">
      <c r="B107" s="251"/>
      <c r="C107" s="251"/>
    </row>
    <row r="108" spans="2:3">
      <c r="B108" s="251"/>
      <c r="C108" s="251"/>
    </row>
    <row r="109" spans="2:3">
      <c r="B109" s="251"/>
      <c r="C109" s="251"/>
    </row>
    <row r="110" spans="2:3">
      <c r="B110" s="251"/>
      <c r="C110" s="251"/>
    </row>
    <row r="111" spans="2:3">
      <c r="B111" s="251"/>
      <c r="C111" s="251"/>
    </row>
    <row r="112" spans="2:3">
      <c r="B112" s="251"/>
      <c r="C112" s="251"/>
    </row>
    <row r="113" spans="2:3">
      <c r="B113" s="251"/>
      <c r="C113" s="251"/>
    </row>
    <row r="114" spans="2:3">
      <c r="B114" s="251"/>
      <c r="C114" s="251"/>
    </row>
    <row r="115" spans="2:3">
      <c r="B115" s="251"/>
      <c r="C115" s="251"/>
    </row>
    <row r="116" spans="2:3">
      <c r="B116" s="251"/>
      <c r="C116" s="251"/>
    </row>
    <row r="117" spans="2:3">
      <c r="B117" s="251"/>
      <c r="C117" s="251"/>
    </row>
    <row r="118" spans="2:3">
      <c r="B118" s="251"/>
      <c r="C118" s="251"/>
    </row>
    <row r="119" spans="2:3">
      <c r="B119" s="251"/>
      <c r="C119" s="251"/>
    </row>
    <row r="120" spans="2:3">
      <c r="B120" s="251"/>
      <c r="C120" s="251"/>
    </row>
    <row r="121" spans="2:3">
      <c r="B121" s="251"/>
      <c r="C121" s="251"/>
    </row>
    <row r="122" spans="2:3">
      <c r="B122" s="251"/>
      <c r="C122" s="251"/>
    </row>
    <row r="123" spans="2:3">
      <c r="B123" s="251"/>
      <c r="C123" s="251"/>
    </row>
    <row r="124" spans="2:3">
      <c r="B124" s="251"/>
      <c r="C124" s="251"/>
    </row>
    <row r="125" spans="2:3">
      <c r="B125" s="251"/>
      <c r="C125" s="251"/>
    </row>
    <row r="126" spans="2:3">
      <c r="B126" s="251"/>
      <c r="C126" s="251"/>
    </row>
    <row r="127" spans="2:3">
      <c r="B127" s="251"/>
      <c r="C127" s="251"/>
    </row>
    <row r="128" spans="2:3">
      <c r="B128" s="251"/>
      <c r="C128" s="251"/>
    </row>
    <row r="129" spans="2:3">
      <c r="B129" s="251"/>
      <c r="C129" s="251"/>
    </row>
    <row r="130" spans="2:3">
      <c r="B130" s="251"/>
      <c r="C130" s="251"/>
    </row>
    <row r="131" spans="2:3">
      <c r="B131" s="251"/>
      <c r="C131" s="251"/>
    </row>
    <row r="132" spans="2:3">
      <c r="B132" s="251"/>
      <c r="C132" s="251"/>
    </row>
    <row r="133" spans="2:3">
      <c r="B133" s="251"/>
      <c r="C133" s="251"/>
    </row>
    <row r="134" spans="2:3">
      <c r="B134" s="251"/>
      <c r="C134" s="251"/>
    </row>
    <row r="135" spans="2:3">
      <c r="B135" s="251"/>
      <c r="C135" s="251"/>
    </row>
    <row r="136" spans="2:3">
      <c r="B136" s="251"/>
      <c r="C136" s="251"/>
    </row>
    <row r="137" spans="2:3">
      <c r="B137" s="251"/>
      <c r="C137" s="251"/>
    </row>
    <row r="138" spans="2:3">
      <c r="B138" s="251"/>
      <c r="C138" s="251"/>
    </row>
    <row r="139" spans="2:3">
      <c r="B139" s="251"/>
      <c r="C139" s="251"/>
    </row>
    <row r="140" spans="2:3">
      <c r="B140" s="251"/>
      <c r="C140" s="251"/>
    </row>
    <row r="141" spans="2:3">
      <c r="B141" s="251"/>
      <c r="C141" s="251"/>
    </row>
    <row r="142" spans="2:3">
      <c r="B142" s="251"/>
      <c r="C142" s="251"/>
    </row>
    <row r="143" spans="2:3">
      <c r="B143" s="251"/>
      <c r="C143" s="251"/>
    </row>
    <row r="144" spans="2:3">
      <c r="B144" s="251"/>
      <c r="C144" s="251"/>
    </row>
    <row r="145" spans="2:3">
      <c r="B145" s="251"/>
      <c r="C145" s="251"/>
    </row>
    <row r="146" spans="2:3">
      <c r="B146" s="251"/>
      <c r="C146" s="251"/>
    </row>
    <row r="147" spans="2:3">
      <c r="B147" s="251"/>
      <c r="C147" s="251"/>
    </row>
    <row r="148" spans="2:3">
      <c r="B148" s="251"/>
      <c r="C148" s="251"/>
    </row>
    <row r="149" spans="2:3">
      <c r="B149" s="251"/>
      <c r="C149" s="251"/>
    </row>
    <row r="150" spans="2:3">
      <c r="B150" s="251"/>
      <c r="C150" s="251"/>
    </row>
    <row r="151" spans="2:3">
      <c r="B151" s="251"/>
      <c r="C151" s="251"/>
    </row>
    <row r="152" spans="2:3">
      <c r="B152" s="251"/>
      <c r="C152" s="251"/>
    </row>
    <row r="153" spans="2:3">
      <c r="B153" s="251"/>
      <c r="C153" s="251"/>
    </row>
    <row r="154" spans="2:3">
      <c r="B154" s="251"/>
      <c r="C154" s="251"/>
    </row>
    <row r="155" spans="2:3">
      <c r="B155" s="251"/>
      <c r="C155" s="251"/>
    </row>
    <row r="156" spans="2:3">
      <c r="B156" s="251"/>
      <c r="C156" s="251"/>
    </row>
    <row r="157" spans="2:3">
      <c r="B157" s="251"/>
      <c r="C157" s="251"/>
    </row>
    <row r="158" spans="2:3">
      <c r="B158" s="251"/>
      <c r="C158" s="251"/>
    </row>
    <row r="159" spans="2:3">
      <c r="B159" s="251"/>
      <c r="C159" s="251"/>
    </row>
    <row r="160" spans="2:3">
      <c r="B160" s="251"/>
      <c r="C160" s="251"/>
    </row>
    <row r="161" spans="2:3">
      <c r="B161" s="251"/>
      <c r="C161" s="251"/>
    </row>
    <row r="162" spans="2:3">
      <c r="B162" s="251"/>
      <c r="C162" s="251"/>
    </row>
    <row r="163" spans="2:3">
      <c r="B163" s="251"/>
      <c r="C163" s="251"/>
    </row>
    <row r="164" spans="2:3">
      <c r="B164" s="251"/>
      <c r="C164" s="251"/>
    </row>
    <row r="165" spans="2:3">
      <c r="B165" s="251"/>
      <c r="C165" s="251"/>
    </row>
    <row r="166" spans="2:3">
      <c r="B166" s="251"/>
      <c r="C166" s="251"/>
    </row>
    <row r="167" spans="2:3">
      <c r="B167" s="251"/>
      <c r="C167" s="251"/>
    </row>
    <row r="168" spans="2:3">
      <c r="B168" s="251"/>
      <c r="C168" s="251"/>
    </row>
    <row r="169" spans="2:3">
      <c r="B169" s="251"/>
      <c r="C169" s="251"/>
    </row>
    <row r="170" spans="2:3">
      <c r="B170" s="251"/>
      <c r="C170" s="251"/>
    </row>
    <row r="171" spans="2:3">
      <c r="B171" s="251"/>
      <c r="C171" s="251"/>
    </row>
    <row r="172" spans="2:3">
      <c r="B172" s="251"/>
      <c r="C172" s="251"/>
    </row>
    <row r="173" spans="2:3">
      <c r="B173" s="251"/>
      <c r="C173" s="251"/>
    </row>
    <row r="174" spans="2:3">
      <c r="B174" s="251"/>
      <c r="C174" s="251"/>
    </row>
    <row r="175" spans="2:3">
      <c r="B175" s="251"/>
      <c r="C175" s="251"/>
    </row>
    <row r="176" spans="2:3">
      <c r="B176" s="251"/>
      <c r="C176" s="251"/>
    </row>
    <row r="177" spans="2:3">
      <c r="B177" s="251"/>
      <c r="C177" s="251"/>
    </row>
    <row r="178" spans="2:3">
      <c r="B178" s="251"/>
      <c r="C178" s="251"/>
    </row>
    <row r="179" spans="2:3">
      <c r="B179" s="251"/>
      <c r="C179" s="251"/>
    </row>
    <row r="180" spans="2:3">
      <c r="B180" s="251"/>
      <c r="C180" s="251"/>
    </row>
    <row r="181" spans="2:3">
      <c r="B181" s="251"/>
      <c r="C181" s="251"/>
    </row>
    <row r="182" spans="2:3">
      <c r="B182" s="251"/>
      <c r="C182" s="251"/>
    </row>
    <row r="183" spans="2:3">
      <c r="B183" s="251"/>
      <c r="C183" s="251"/>
    </row>
    <row r="184" spans="2:3">
      <c r="B184" s="251"/>
      <c r="C184" s="251"/>
    </row>
    <row r="185" spans="2:3">
      <c r="B185" s="251"/>
      <c r="C185" s="251"/>
    </row>
    <row r="186" spans="2:3">
      <c r="B186" s="251"/>
      <c r="C186" s="251"/>
    </row>
    <row r="187" spans="2:3">
      <c r="B187" s="251"/>
      <c r="C187" s="251"/>
    </row>
    <row r="188" spans="2:3">
      <c r="B188" s="251"/>
      <c r="C188" s="251"/>
    </row>
    <row r="189" spans="2:3">
      <c r="B189" s="251"/>
      <c r="C189" s="251"/>
    </row>
    <row r="190" spans="2:3">
      <c r="B190" s="251"/>
      <c r="C190" s="251"/>
    </row>
    <row r="191" spans="2:3">
      <c r="B191" s="251"/>
      <c r="C191" s="251"/>
    </row>
    <row r="192" spans="2:3">
      <c r="B192" s="251"/>
      <c r="C192" s="251"/>
    </row>
    <row r="193" spans="2:3">
      <c r="B193" s="251"/>
      <c r="C193" s="251"/>
    </row>
    <row r="194" spans="2:3">
      <c r="B194" s="251"/>
      <c r="C194" s="251"/>
    </row>
    <row r="195" spans="2:3">
      <c r="B195" s="251"/>
      <c r="C195" s="251"/>
    </row>
    <row r="196" spans="2:3">
      <c r="B196" s="251"/>
      <c r="C196" s="251"/>
    </row>
    <row r="197" spans="2:3">
      <c r="B197" s="251"/>
      <c r="C197" s="251"/>
    </row>
    <row r="198" spans="2:3">
      <c r="B198" s="251"/>
      <c r="C198" s="251"/>
    </row>
    <row r="199" spans="2:3">
      <c r="B199" s="251"/>
      <c r="C199" s="251"/>
    </row>
    <row r="200" spans="2:3">
      <c r="B200" s="251"/>
      <c r="C200" s="251"/>
    </row>
    <row r="201" spans="2:3">
      <c r="B201" s="251"/>
      <c r="C201" s="251"/>
    </row>
    <row r="202" spans="2:3">
      <c r="B202" s="251"/>
      <c r="C202" s="251"/>
    </row>
    <row r="203" spans="2:3">
      <c r="B203" s="251"/>
      <c r="C203" s="251"/>
    </row>
    <row r="204" spans="2:3">
      <c r="B204" s="251"/>
      <c r="C204" s="251"/>
    </row>
    <row r="205" spans="2:3">
      <c r="B205" s="251"/>
      <c r="C205" s="251"/>
    </row>
    <row r="206" spans="2:3">
      <c r="B206" s="251"/>
      <c r="C206" s="251"/>
    </row>
    <row r="207" spans="2:3">
      <c r="B207" s="251"/>
      <c r="C207" s="251"/>
    </row>
    <row r="208" spans="2:3">
      <c r="B208" s="251"/>
      <c r="C208" s="251"/>
    </row>
    <row r="209" spans="2:3">
      <c r="B209" s="251"/>
      <c r="C209" s="251"/>
    </row>
    <row r="210" spans="2:3">
      <c r="B210" s="251"/>
      <c r="C210" s="251"/>
    </row>
    <row r="211" spans="2:3">
      <c r="B211" s="251"/>
      <c r="C211" s="251"/>
    </row>
    <row r="212" spans="2:3">
      <c r="B212" s="251"/>
      <c r="C212" s="251"/>
    </row>
    <row r="213" spans="2:3">
      <c r="B213" s="251"/>
      <c r="C213" s="251"/>
    </row>
    <row r="214" spans="2:3">
      <c r="B214" s="251"/>
      <c r="C214" s="251"/>
    </row>
    <row r="215" spans="2:3">
      <c r="B215" s="251"/>
      <c r="C215" s="251"/>
    </row>
    <row r="216" spans="2:3">
      <c r="B216" s="251"/>
      <c r="C216" s="251"/>
    </row>
    <row r="217" spans="2:3">
      <c r="B217" s="251"/>
      <c r="C217" s="251"/>
    </row>
    <row r="218" spans="2:3">
      <c r="B218" s="251"/>
      <c r="C218" s="251"/>
    </row>
    <row r="219" spans="2:3">
      <c r="B219" s="251"/>
      <c r="C219" s="251"/>
    </row>
    <row r="220" spans="2:3">
      <c r="B220" s="251"/>
      <c r="C220" s="251"/>
    </row>
    <row r="221" spans="2:3">
      <c r="B221" s="251"/>
      <c r="C221" s="251"/>
    </row>
    <row r="222" spans="2:3">
      <c r="B222" s="251"/>
      <c r="C222" s="251"/>
    </row>
    <row r="223" spans="2:3">
      <c r="B223" s="251"/>
      <c r="C223" s="251"/>
    </row>
    <row r="224" spans="2:3">
      <c r="B224" s="251"/>
      <c r="C224" s="251"/>
    </row>
    <row r="225" spans="2:3">
      <c r="B225" s="251"/>
      <c r="C225" s="251"/>
    </row>
    <row r="226" spans="2:3">
      <c r="B226" s="251"/>
      <c r="C226" s="251"/>
    </row>
    <row r="227" spans="2:3">
      <c r="B227" s="251"/>
      <c r="C227" s="251"/>
    </row>
    <row r="228" spans="2:3">
      <c r="B228" s="251"/>
      <c r="C228" s="251"/>
    </row>
    <row r="229" spans="2:3">
      <c r="B229" s="251"/>
      <c r="C229" s="251"/>
    </row>
    <row r="230" spans="2:3">
      <c r="B230" s="251"/>
      <c r="C230" s="251"/>
    </row>
    <row r="231" spans="2:3">
      <c r="B231" s="251"/>
      <c r="C231" s="251"/>
    </row>
    <row r="232" spans="2:3">
      <c r="B232" s="251"/>
      <c r="C232" s="251"/>
    </row>
    <row r="233" spans="2:3">
      <c r="B233" s="251"/>
      <c r="C233" s="251"/>
    </row>
    <row r="234" spans="2:3">
      <c r="B234" s="251"/>
      <c r="C234" s="251"/>
    </row>
    <row r="235" spans="2:3">
      <c r="B235" s="251"/>
      <c r="C235" s="251"/>
    </row>
    <row r="236" spans="2:3">
      <c r="B236" s="251"/>
      <c r="C236" s="251"/>
    </row>
    <row r="237" spans="2:3">
      <c r="B237" s="251"/>
      <c r="C237" s="251"/>
    </row>
    <row r="238" spans="2:3">
      <c r="B238" s="251"/>
      <c r="C238" s="251"/>
    </row>
    <row r="239" spans="2:3">
      <c r="B239" s="251"/>
      <c r="C239" s="251"/>
    </row>
    <row r="240" spans="2:3">
      <c r="B240" s="251"/>
      <c r="C240" s="251"/>
    </row>
    <row r="241" spans="2:3">
      <c r="B241" s="251"/>
      <c r="C241" s="251"/>
    </row>
    <row r="242" spans="2:3">
      <c r="B242" s="251"/>
      <c r="C242" s="251"/>
    </row>
    <row r="243" spans="2:3">
      <c r="B243" s="251"/>
      <c r="C243" s="251"/>
    </row>
    <row r="244" spans="2:3">
      <c r="B244" s="251"/>
      <c r="C244" s="251"/>
    </row>
    <row r="245" spans="2:3">
      <c r="B245" s="251"/>
      <c r="C245" s="251"/>
    </row>
    <row r="246" spans="2:3">
      <c r="B246" s="251"/>
      <c r="C246" s="251"/>
    </row>
    <row r="247" spans="2:3">
      <c r="B247" s="251"/>
      <c r="C247" s="251"/>
    </row>
    <row r="248" spans="2:3">
      <c r="B248" s="251"/>
      <c r="C248" s="251"/>
    </row>
    <row r="249" spans="2:3">
      <c r="B249" s="251"/>
      <c r="C249" s="251"/>
    </row>
    <row r="250" spans="2:3">
      <c r="B250" s="251"/>
      <c r="C250" s="251"/>
    </row>
    <row r="251" spans="2:3">
      <c r="B251" s="251"/>
      <c r="C251" s="251"/>
    </row>
    <row r="252" spans="2:3">
      <c r="B252" s="251"/>
      <c r="C252" s="251"/>
    </row>
    <row r="253" spans="2:3">
      <c r="B253" s="251"/>
      <c r="C253" s="251"/>
    </row>
    <row r="254" spans="2:3">
      <c r="B254" s="251"/>
      <c r="C254" s="251"/>
    </row>
    <row r="255" spans="2:3">
      <c r="B255" s="251"/>
      <c r="C255" s="251"/>
    </row>
    <row r="256" spans="2:3">
      <c r="B256" s="251"/>
      <c r="C256" s="251"/>
    </row>
    <row r="257" spans="2:3">
      <c r="B257" s="251"/>
      <c r="C257" s="251"/>
    </row>
    <row r="258" spans="2:3">
      <c r="B258" s="251"/>
      <c r="C258" s="251"/>
    </row>
    <row r="259" spans="2:3">
      <c r="B259" s="251"/>
      <c r="C259" s="251"/>
    </row>
    <row r="260" spans="2:3">
      <c r="B260" s="251"/>
      <c r="C260" s="251"/>
    </row>
    <row r="261" spans="2:3">
      <c r="B261" s="251"/>
      <c r="C261" s="251"/>
    </row>
    <row r="262" spans="2:3">
      <c r="B262" s="251"/>
      <c r="C262" s="251"/>
    </row>
    <row r="263" spans="2:3">
      <c r="B263" s="251"/>
      <c r="C263" s="251"/>
    </row>
    <row r="264" spans="2:3">
      <c r="B264" s="251"/>
      <c r="C264" s="251"/>
    </row>
    <row r="265" spans="2:3">
      <c r="B265" s="251"/>
      <c r="C265" s="251"/>
    </row>
    <row r="266" spans="2:3">
      <c r="B266" s="251"/>
      <c r="C266" s="251"/>
    </row>
    <row r="267" spans="2:3">
      <c r="B267" s="251"/>
      <c r="C267" s="251"/>
    </row>
    <row r="268" spans="2:3">
      <c r="B268" s="251"/>
      <c r="C268" s="251"/>
    </row>
    <row r="269" spans="2:3">
      <c r="B269" s="251"/>
      <c r="C269" s="251"/>
    </row>
    <row r="270" spans="2:3">
      <c r="B270" s="251"/>
      <c r="C270" s="251"/>
    </row>
    <row r="271" spans="2:3">
      <c r="B271" s="251"/>
      <c r="C271" s="251"/>
    </row>
    <row r="272" spans="2:3">
      <c r="B272" s="251"/>
      <c r="C272" s="251"/>
    </row>
    <row r="273" spans="2:3">
      <c r="B273" s="251"/>
      <c r="C273" s="251"/>
    </row>
    <row r="274" spans="2:3">
      <c r="B274" s="251"/>
      <c r="C274" s="251"/>
    </row>
    <row r="275" spans="2:3">
      <c r="B275" s="251"/>
      <c r="C275" s="251"/>
    </row>
    <row r="276" spans="2:3">
      <c r="B276" s="251"/>
      <c r="C276" s="251"/>
    </row>
    <row r="277" spans="2:3">
      <c r="B277" s="251"/>
      <c r="C277" s="251"/>
    </row>
    <row r="278" spans="2:3">
      <c r="B278" s="251"/>
      <c r="C278" s="251"/>
    </row>
    <row r="279" spans="2:3">
      <c r="B279" s="251"/>
      <c r="C279" s="251"/>
    </row>
    <row r="280" spans="2:3">
      <c r="B280" s="251"/>
      <c r="C280" s="251"/>
    </row>
    <row r="281" spans="2:3">
      <c r="B281" s="251"/>
      <c r="C281" s="251"/>
    </row>
    <row r="282" spans="2:3">
      <c r="B282" s="251"/>
      <c r="C282" s="251"/>
    </row>
    <row r="283" spans="2:3">
      <c r="B283" s="251"/>
      <c r="C283" s="251"/>
    </row>
    <row r="284" spans="2:3">
      <c r="B284" s="251"/>
      <c r="C284" s="251"/>
    </row>
    <row r="285" spans="2:3">
      <c r="B285" s="251"/>
      <c r="C285" s="251"/>
    </row>
    <row r="286" spans="2:3">
      <c r="B286" s="251"/>
      <c r="C286" s="251"/>
    </row>
    <row r="287" spans="2:3">
      <c r="B287" s="251"/>
      <c r="C287" s="251"/>
    </row>
    <row r="288" spans="2:3">
      <c r="B288" s="251"/>
      <c r="C288" s="251"/>
    </row>
    <row r="289" spans="2:3">
      <c r="B289" s="251"/>
      <c r="C289" s="251"/>
    </row>
    <row r="290" spans="2:3">
      <c r="B290" s="251"/>
      <c r="C290" s="251"/>
    </row>
    <row r="291" spans="2:3">
      <c r="B291" s="251"/>
      <c r="C291" s="251"/>
    </row>
    <row r="292" spans="2:3">
      <c r="B292" s="251"/>
      <c r="C292" s="251"/>
    </row>
    <row r="293" spans="2:3">
      <c r="B293" s="251"/>
      <c r="C293" s="251"/>
    </row>
    <row r="294" spans="2:3">
      <c r="B294" s="251"/>
      <c r="C294" s="251"/>
    </row>
    <row r="295" spans="2:3">
      <c r="B295" s="251"/>
      <c r="C295" s="251"/>
    </row>
    <row r="296" spans="2:3">
      <c r="B296" s="251"/>
      <c r="C296" s="251"/>
    </row>
    <row r="297" spans="2:3">
      <c r="B297" s="251"/>
      <c r="C297" s="251"/>
    </row>
    <row r="298" spans="2:3">
      <c r="B298" s="251"/>
      <c r="C298" s="251"/>
    </row>
    <row r="299" spans="2:3">
      <c r="B299" s="251"/>
      <c r="C299" s="251"/>
    </row>
    <row r="300" spans="2:3">
      <c r="B300" s="251"/>
      <c r="C300" s="251"/>
    </row>
    <row r="301" spans="2:3">
      <c r="B301" s="251"/>
      <c r="C301" s="251"/>
    </row>
    <row r="302" spans="2:3">
      <c r="B302" s="251"/>
      <c r="C302" s="251"/>
    </row>
    <row r="303" spans="2:3">
      <c r="B303" s="251"/>
      <c r="C303" s="251"/>
    </row>
    <row r="304" spans="2:3">
      <c r="B304" s="251"/>
      <c r="C304" s="251"/>
    </row>
    <row r="305" spans="2:3">
      <c r="B305" s="251"/>
      <c r="C305" s="251"/>
    </row>
    <row r="306" spans="2:3">
      <c r="B306" s="251"/>
      <c r="C306" s="251"/>
    </row>
    <row r="307" spans="2:3">
      <c r="B307" s="251"/>
      <c r="C307" s="251"/>
    </row>
    <row r="308" spans="2:3">
      <c r="B308" s="251"/>
      <c r="C308" s="251"/>
    </row>
    <row r="309" spans="2:3">
      <c r="B309" s="251"/>
      <c r="C309" s="251"/>
    </row>
    <row r="310" spans="2:3">
      <c r="B310" s="251"/>
      <c r="C310" s="251"/>
    </row>
    <row r="311" spans="2:3">
      <c r="B311" s="251"/>
      <c r="C311" s="251"/>
    </row>
    <row r="312" spans="2:3">
      <c r="B312" s="251"/>
      <c r="C312" s="251"/>
    </row>
    <row r="313" spans="2:3">
      <c r="B313" s="251"/>
      <c r="C313" s="251"/>
    </row>
    <row r="314" spans="2:3">
      <c r="B314" s="251"/>
      <c r="C314" s="251"/>
    </row>
    <row r="315" spans="2:3">
      <c r="B315" s="251"/>
      <c r="C315" s="251"/>
    </row>
    <row r="316" spans="2:3">
      <c r="B316" s="251"/>
      <c r="C316" s="251"/>
    </row>
    <row r="317" spans="2:3">
      <c r="B317" s="251"/>
      <c r="C317" s="251"/>
    </row>
    <row r="318" spans="2:3">
      <c r="B318" s="251"/>
      <c r="C318" s="251"/>
    </row>
    <row r="319" spans="2:3">
      <c r="B319" s="251"/>
      <c r="C319" s="251"/>
    </row>
    <row r="320" spans="2:3">
      <c r="B320" s="251"/>
      <c r="C320" s="251"/>
    </row>
    <row r="321" spans="2:3">
      <c r="B321" s="251"/>
      <c r="C321" s="251"/>
    </row>
    <row r="322" spans="2:3">
      <c r="B322" s="251"/>
      <c r="C322" s="251"/>
    </row>
    <row r="323" spans="2:3">
      <c r="B323" s="251"/>
      <c r="C323" s="251"/>
    </row>
    <row r="324" spans="2:3">
      <c r="B324" s="251"/>
      <c r="C324" s="251"/>
    </row>
    <row r="325" spans="2:3">
      <c r="B325" s="251"/>
      <c r="C325" s="251"/>
    </row>
    <row r="326" spans="2:3">
      <c r="B326" s="251"/>
      <c r="C326" s="251"/>
    </row>
    <row r="327" spans="2:3">
      <c r="B327" s="251"/>
      <c r="C327" s="251"/>
    </row>
    <row r="328" spans="2:3">
      <c r="B328" s="251"/>
      <c r="C328" s="251"/>
    </row>
    <row r="329" spans="2:3">
      <c r="B329" s="251"/>
      <c r="C329" s="251"/>
    </row>
    <row r="330" spans="2:3">
      <c r="B330" s="251"/>
      <c r="C330" s="251"/>
    </row>
    <row r="331" spans="2:3">
      <c r="B331" s="251"/>
      <c r="C331" s="251"/>
    </row>
    <row r="332" spans="2:3">
      <c r="B332" s="251"/>
      <c r="C332" s="251"/>
    </row>
    <row r="333" spans="2:3">
      <c r="B333" s="251"/>
      <c r="C333" s="251"/>
    </row>
    <row r="334" spans="2:3">
      <c r="B334" s="251"/>
      <c r="C334" s="251"/>
    </row>
    <row r="335" spans="2:3">
      <c r="B335" s="251"/>
      <c r="C335" s="251"/>
    </row>
    <row r="336" spans="2:3">
      <c r="B336" s="251"/>
      <c r="C336" s="251"/>
    </row>
    <row r="337" spans="2:3">
      <c r="B337" s="251"/>
      <c r="C337" s="251"/>
    </row>
    <row r="338" spans="2:3">
      <c r="B338" s="251"/>
      <c r="C338" s="251"/>
    </row>
    <row r="339" spans="2:3">
      <c r="B339" s="251"/>
      <c r="C339" s="251"/>
    </row>
    <row r="340" spans="2:3">
      <c r="B340" s="251"/>
      <c r="C340" s="251"/>
    </row>
    <row r="341" spans="2:3">
      <c r="B341" s="251"/>
      <c r="C341" s="251"/>
    </row>
    <row r="342" spans="2:3">
      <c r="B342" s="251"/>
      <c r="C342" s="251"/>
    </row>
    <row r="343" spans="2:3">
      <c r="B343" s="251"/>
      <c r="C343" s="251"/>
    </row>
    <row r="344" spans="2:3">
      <c r="B344" s="251"/>
      <c r="C344" s="251"/>
    </row>
    <row r="345" spans="2:3">
      <c r="B345" s="251"/>
      <c r="C345" s="251"/>
    </row>
    <row r="346" spans="2:3">
      <c r="B346" s="251"/>
      <c r="C346" s="251"/>
    </row>
    <row r="347" spans="2:3">
      <c r="B347" s="251"/>
      <c r="C347" s="251"/>
    </row>
    <row r="348" spans="2:3">
      <c r="B348" s="251"/>
      <c r="C348" s="251"/>
    </row>
    <row r="349" spans="2:3">
      <c r="B349" s="251"/>
      <c r="C349" s="251"/>
    </row>
    <row r="350" spans="2:3">
      <c r="B350" s="251"/>
      <c r="C350" s="251"/>
    </row>
    <row r="351" spans="2:3">
      <c r="B351" s="251"/>
      <c r="C351" s="251"/>
    </row>
    <row r="352" spans="2:3">
      <c r="B352" s="251"/>
      <c r="C352" s="251"/>
    </row>
    <row r="353" spans="2:3">
      <c r="B353" s="251"/>
      <c r="C353" s="251"/>
    </row>
    <row r="354" spans="2:3">
      <c r="B354" s="251"/>
      <c r="C354" s="251"/>
    </row>
    <row r="355" spans="2:3">
      <c r="B355" s="251"/>
      <c r="C355" s="251"/>
    </row>
    <row r="356" spans="2:3">
      <c r="B356" s="251"/>
      <c r="C356" s="251"/>
    </row>
    <row r="357" spans="2:3">
      <c r="B357" s="251"/>
      <c r="C357" s="251"/>
    </row>
    <row r="358" spans="2:3">
      <c r="B358" s="251"/>
      <c r="C358" s="251"/>
    </row>
    <row r="359" spans="2:3">
      <c r="B359" s="251"/>
      <c r="C359" s="251"/>
    </row>
    <row r="360" spans="2:3">
      <c r="B360" s="251"/>
      <c r="C360" s="251"/>
    </row>
    <row r="361" spans="2:3">
      <c r="B361" s="251"/>
      <c r="C361" s="251"/>
    </row>
    <row r="362" spans="2:3">
      <c r="B362" s="251"/>
      <c r="C362" s="251"/>
    </row>
    <row r="363" spans="2:3">
      <c r="B363" s="251"/>
      <c r="C363" s="251"/>
    </row>
    <row r="364" spans="2:3">
      <c r="B364" s="251"/>
      <c r="C364" s="251"/>
    </row>
    <row r="365" spans="2:3">
      <c r="B365" s="251"/>
      <c r="C365" s="251"/>
    </row>
    <row r="366" spans="2:3">
      <c r="B366" s="251"/>
      <c r="C366" s="251"/>
    </row>
    <row r="367" spans="2:3">
      <c r="B367" s="251"/>
      <c r="C367" s="251"/>
    </row>
    <row r="368" spans="2:3">
      <c r="B368" s="251"/>
      <c r="C368" s="251"/>
    </row>
    <row r="369" spans="2:3">
      <c r="B369" s="251"/>
      <c r="C369" s="251"/>
    </row>
    <row r="370" spans="2:3">
      <c r="B370" s="251"/>
      <c r="C370" s="251"/>
    </row>
    <row r="371" spans="2:3">
      <c r="B371" s="251"/>
      <c r="C371" s="251"/>
    </row>
    <row r="372" spans="2:3">
      <c r="B372" s="251"/>
      <c r="C372" s="251"/>
    </row>
    <row r="373" spans="2:3">
      <c r="B373" s="251"/>
      <c r="C373" s="251"/>
    </row>
    <row r="374" spans="2:3">
      <c r="B374" s="251"/>
      <c r="C374" s="251"/>
    </row>
    <row r="375" spans="2:3">
      <c r="B375" s="251"/>
      <c r="C375" s="251"/>
    </row>
    <row r="376" spans="2:3">
      <c r="B376" s="251"/>
      <c r="C376" s="251"/>
    </row>
    <row r="377" spans="2:3">
      <c r="B377" s="251"/>
      <c r="C377" s="251"/>
    </row>
    <row r="378" spans="2:3">
      <c r="B378" s="251"/>
      <c r="C378" s="251"/>
    </row>
    <row r="379" spans="2:3">
      <c r="B379" s="251"/>
      <c r="C379" s="251"/>
    </row>
    <row r="380" spans="2:3">
      <c r="B380" s="251"/>
      <c r="C380" s="251"/>
    </row>
    <row r="381" spans="2:3">
      <c r="B381" s="251"/>
      <c r="C381" s="251"/>
    </row>
    <row r="382" spans="2:3">
      <c r="B382" s="251"/>
      <c r="C382" s="251"/>
    </row>
    <row r="383" spans="2:3">
      <c r="B383" s="251"/>
      <c r="C383" s="251"/>
    </row>
    <row r="384" spans="2:3">
      <c r="B384" s="251"/>
      <c r="C384" s="251"/>
    </row>
    <row r="385" spans="2:3">
      <c r="B385" s="251"/>
      <c r="C385" s="251"/>
    </row>
    <row r="386" spans="2:3">
      <c r="B386" s="251"/>
      <c r="C386" s="251"/>
    </row>
    <row r="387" spans="2:3">
      <c r="B387" s="251"/>
      <c r="C387" s="251"/>
    </row>
    <row r="388" spans="2:3">
      <c r="B388" s="251"/>
      <c r="C388" s="251"/>
    </row>
    <row r="389" spans="2:3">
      <c r="B389" s="251"/>
      <c r="C389" s="251"/>
    </row>
    <row r="390" spans="2:3">
      <c r="B390" s="251"/>
      <c r="C390" s="251"/>
    </row>
    <row r="391" spans="2:3">
      <c r="B391" s="251"/>
      <c r="C391" s="251"/>
    </row>
    <row r="392" spans="2:3">
      <c r="B392" s="251"/>
      <c r="C392" s="251"/>
    </row>
    <row r="393" spans="2:3">
      <c r="B393" s="251"/>
      <c r="C393" s="251"/>
    </row>
    <row r="394" spans="2:3">
      <c r="B394" s="251"/>
      <c r="C394" s="251"/>
    </row>
    <row r="395" spans="2:3">
      <c r="B395" s="251"/>
      <c r="C395" s="251"/>
    </row>
    <row r="396" spans="2:3">
      <c r="B396" s="251"/>
      <c r="C396" s="251"/>
    </row>
    <row r="397" spans="2:3">
      <c r="B397" s="251"/>
      <c r="C397" s="251"/>
    </row>
    <row r="398" spans="2:3">
      <c r="B398" s="251"/>
      <c r="C398" s="251"/>
    </row>
    <row r="399" spans="2:3">
      <c r="B399" s="251"/>
      <c r="C399" s="251"/>
    </row>
    <row r="400" spans="2:3">
      <c r="B400" s="251"/>
      <c r="C400" s="251"/>
    </row>
    <row r="401" spans="2:3">
      <c r="B401" s="251"/>
      <c r="C401" s="251"/>
    </row>
    <row r="402" spans="2:3">
      <c r="B402" s="251"/>
      <c r="C402" s="251"/>
    </row>
    <row r="403" spans="2:3">
      <c r="B403" s="251"/>
      <c r="C403" s="251"/>
    </row>
    <row r="404" spans="2:3">
      <c r="B404" s="251"/>
      <c r="C404" s="251"/>
    </row>
    <row r="405" spans="2:3">
      <c r="B405" s="251"/>
      <c r="C405" s="251"/>
    </row>
    <row r="406" spans="2:3">
      <c r="B406" s="251"/>
      <c r="C406" s="251"/>
    </row>
    <row r="407" spans="2:3">
      <c r="B407" s="251"/>
      <c r="C407" s="251"/>
    </row>
    <row r="408" spans="2:3">
      <c r="B408" s="251"/>
      <c r="C408" s="251"/>
    </row>
    <row r="409" spans="2:3">
      <c r="B409" s="251"/>
      <c r="C409" s="251"/>
    </row>
    <row r="410" spans="2:3">
      <c r="B410" s="251"/>
      <c r="C410" s="251"/>
    </row>
    <row r="411" spans="2:3">
      <c r="B411" s="251"/>
      <c r="C411" s="251"/>
    </row>
    <row r="412" spans="2:3">
      <c r="B412" s="251"/>
      <c r="C412" s="251"/>
    </row>
    <row r="413" spans="2:3">
      <c r="B413" s="251"/>
      <c r="C413" s="251"/>
    </row>
    <row r="414" spans="2:3">
      <c r="B414" s="251"/>
      <c r="C414" s="251"/>
    </row>
    <row r="415" spans="2:3">
      <c r="B415" s="251"/>
      <c r="C415" s="251"/>
    </row>
    <row r="416" spans="2:3">
      <c r="B416" s="251"/>
      <c r="C416" s="251"/>
    </row>
    <row r="417" spans="2:3">
      <c r="B417" s="251"/>
      <c r="C417" s="251"/>
    </row>
    <row r="418" spans="2:3">
      <c r="B418" s="251"/>
      <c r="C418" s="251"/>
    </row>
    <row r="419" spans="2:3">
      <c r="B419" s="251"/>
      <c r="C419" s="251"/>
    </row>
    <row r="420" spans="2:3">
      <c r="B420" s="251"/>
      <c r="C420" s="251"/>
    </row>
    <row r="421" spans="2:3">
      <c r="B421" s="251"/>
      <c r="C421" s="251"/>
    </row>
    <row r="422" spans="2:3">
      <c r="B422" s="251"/>
      <c r="C422" s="251"/>
    </row>
    <row r="423" spans="2:3">
      <c r="B423" s="251"/>
      <c r="C423" s="251"/>
    </row>
    <row r="424" spans="2:3">
      <c r="B424" s="251"/>
      <c r="C424" s="251"/>
    </row>
    <row r="425" spans="2:3">
      <c r="B425" s="251"/>
      <c r="C425" s="251"/>
    </row>
    <row r="426" spans="2:3">
      <c r="B426" s="251"/>
      <c r="C426" s="251"/>
    </row>
    <row r="427" spans="2:3">
      <c r="B427" s="251"/>
      <c r="C427" s="251"/>
    </row>
    <row r="428" spans="2:3">
      <c r="B428" s="251"/>
      <c r="C428" s="251"/>
    </row>
    <row r="429" spans="2:3">
      <c r="B429" s="251"/>
      <c r="C429" s="251"/>
    </row>
    <row r="430" spans="2:3">
      <c r="B430" s="251"/>
      <c r="C430" s="251"/>
    </row>
    <row r="431" spans="2:3">
      <c r="B431" s="251"/>
      <c r="C431" s="251"/>
    </row>
    <row r="432" spans="2:3">
      <c r="B432" s="251"/>
      <c r="C432" s="251"/>
    </row>
    <row r="433" spans="2:3">
      <c r="B433" s="251"/>
      <c r="C433" s="251"/>
    </row>
    <row r="434" spans="2:3">
      <c r="B434" s="251"/>
      <c r="C434" s="251"/>
    </row>
    <row r="435" spans="2:3">
      <c r="B435" s="251"/>
      <c r="C435" s="251"/>
    </row>
    <row r="436" spans="2:3">
      <c r="B436" s="251"/>
      <c r="C436" s="251"/>
    </row>
    <row r="437" spans="2:3">
      <c r="B437" s="251"/>
      <c r="C437" s="251"/>
    </row>
    <row r="438" spans="2:3">
      <c r="B438" s="251"/>
      <c r="C438" s="251"/>
    </row>
    <row r="439" spans="2:3">
      <c r="B439" s="251"/>
      <c r="C439" s="251"/>
    </row>
    <row r="440" spans="2:3">
      <c r="B440" s="251"/>
      <c r="C440" s="251"/>
    </row>
    <row r="441" spans="2:3">
      <c r="B441" s="251"/>
      <c r="C441" s="251"/>
    </row>
    <row r="442" spans="2:3">
      <c r="B442" s="251"/>
      <c r="C442" s="251"/>
    </row>
    <row r="443" spans="2:3">
      <c r="B443" s="251"/>
      <c r="C443" s="251"/>
    </row>
    <row r="444" spans="2:3">
      <c r="B444" s="251"/>
      <c r="C444" s="251"/>
    </row>
    <row r="445" spans="2:3">
      <c r="B445" s="251"/>
      <c r="C445" s="251"/>
    </row>
    <row r="446" spans="2:3">
      <c r="B446" s="251"/>
      <c r="C446" s="251"/>
    </row>
    <row r="447" spans="2:3">
      <c r="B447" s="251"/>
      <c r="C447" s="251"/>
    </row>
    <row r="448" spans="2:3">
      <c r="B448" s="251"/>
      <c r="C448" s="251"/>
    </row>
    <row r="449" spans="2:3">
      <c r="B449" s="251"/>
      <c r="C449" s="251"/>
    </row>
    <row r="450" spans="2:3">
      <c r="B450" s="251"/>
      <c r="C450" s="251"/>
    </row>
    <row r="451" spans="2:3">
      <c r="B451" s="251"/>
      <c r="C451" s="251"/>
    </row>
    <row r="452" spans="2:3">
      <c r="B452" s="251"/>
      <c r="C452" s="251"/>
    </row>
    <row r="453" spans="2:3">
      <c r="B453" s="251"/>
      <c r="C453" s="251"/>
    </row>
    <row r="454" spans="2:3">
      <c r="B454" s="251"/>
      <c r="C454" s="251"/>
    </row>
    <row r="455" spans="2:3">
      <c r="B455" s="251"/>
      <c r="C455" s="251"/>
    </row>
    <row r="456" spans="2:3">
      <c r="B456" s="251"/>
      <c r="C456" s="251"/>
    </row>
    <row r="457" spans="2:3">
      <c r="B457" s="251"/>
      <c r="C457" s="251"/>
    </row>
    <row r="458" spans="2:3">
      <c r="B458" s="251"/>
      <c r="C458" s="251"/>
    </row>
    <row r="459" spans="2:3">
      <c r="B459" s="251"/>
      <c r="C459" s="251"/>
    </row>
    <row r="460" spans="2:3">
      <c r="B460" s="251"/>
      <c r="C460" s="251"/>
    </row>
    <row r="461" spans="2:3">
      <c r="B461" s="251"/>
      <c r="C461" s="251"/>
    </row>
    <row r="462" spans="2:3">
      <c r="B462" s="251"/>
      <c r="C462" s="251"/>
    </row>
    <row r="463" spans="2:3">
      <c r="B463" s="251"/>
      <c r="C463" s="251"/>
    </row>
    <row r="464" spans="2:3">
      <c r="B464" s="251"/>
      <c r="C464" s="251"/>
    </row>
    <row r="465" spans="2:3">
      <c r="B465" s="251"/>
      <c r="C465" s="251"/>
    </row>
    <row r="466" spans="2:3">
      <c r="B466" s="251"/>
      <c r="C466" s="251"/>
    </row>
    <row r="467" spans="2:3">
      <c r="B467" s="251"/>
      <c r="C467" s="251"/>
    </row>
    <row r="468" spans="2:3">
      <c r="B468" s="251"/>
      <c r="C468" s="251"/>
    </row>
    <row r="469" spans="2:3">
      <c r="B469" s="251"/>
      <c r="C469" s="251"/>
    </row>
    <row r="470" spans="2:3">
      <c r="B470" s="251"/>
      <c r="C470" s="251"/>
    </row>
    <row r="471" spans="2:3">
      <c r="B471" s="251"/>
      <c r="C471" s="251"/>
    </row>
    <row r="472" spans="2:3">
      <c r="B472" s="251"/>
      <c r="C472" s="251"/>
    </row>
    <row r="473" spans="2:3">
      <c r="B473" s="251"/>
      <c r="C473" s="251"/>
    </row>
    <row r="474" spans="2:3">
      <c r="B474" s="251"/>
      <c r="C474" s="251"/>
    </row>
    <row r="475" spans="2:3">
      <c r="B475" s="251"/>
      <c r="C475" s="251"/>
    </row>
    <row r="476" spans="2:3">
      <c r="B476" s="251"/>
      <c r="C476" s="251"/>
    </row>
    <row r="477" spans="2:3">
      <c r="B477" s="251"/>
      <c r="C477" s="251"/>
    </row>
    <row r="478" spans="2:3">
      <c r="B478" s="251"/>
      <c r="C478" s="251"/>
    </row>
    <row r="479" spans="2:3">
      <c r="B479" s="251"/>
      <c r="C479" s="251"/>
    </row>
    <row r="480" spans="2:3">
      <c r="B480" s="251"/>
      <c r="C480" s="251"/>
    </row>
    <row r="481" spans="2:3">
      <c r="B481" s="251"/>
      <c r="C481" s="251"/>
    </row>
    <row r="482" spans="2:3">
      <c r="B482" s="251"/>
      <c r="C482" s="251"/>
    </row>
    <row r="483" spans="2:3">
      <c r="B483" s="251"/>
      <c r="C483" s="251"/>
    </row>
    <row r="484" spans="2:3">
      <c r="B484" s="251"/>
      <c r="C484" s="251"/>
    </row>
    <row r="485" spans="2:3">
      <c r="B485" s="251"/>
      <c r="C485" s="251"/>
    </row>
    <row r="486" spans="2:3">
      <c r="B486" s="251"/>
      <c r="C486" s="251"/>
    </row>
    <row r="487" spans="2:3">
      <c r="B487" s="251"/>
      <c r="C487" s="251"/>
    </row>
    <row r="488" spans="2:3">
      <c r="B488" s="251"/>
      <c r="C488" s="251"/>
    </row>
    <row r="489" spans="2:3">
      <c r="B489" s="251"/>
      <c r="C489" s="251"/>
    </row>
    <row r="490" spans="2:3">
      <c r="B490" s="251"/>
      <c r="C490" s="251"/>
    </row>
    <row r="491" spans="2:3">
      <c r="B491" s="251"/>
      <c r="C491" s="251"/>
    </row>
    <row r="492" spans="2:3">
      <c r="B492" s="251"/>
      <c r="C492" s="251"/>
    </row>
    <row r="493" spans="2:3">
      <c r="B493" s="251"/>
      <c r="C493" s="251"/>
    </row>
    <row r="494" spans="2:3">
      <c r="B494" s="251"/>
      <c r="C494" s="251"/>
    </row>
    <row r="495" spans="2:3">
      <c r="B495" s="251"/>
      <c r="C495" s="251"/>
    </row>
    <row r="496" spans="2:3">
      <c r="B496" s="251"/>
      <c r="C496" s="251"/>
    </row>
    <row r="497" spans="2:3">
      <c r="B497" s="251"/>
      <c r="C497" s="251"/>
    </row>
    <row r="498" spans="2:3">
      <c r="B498" s="251"/>
      <c r="C498" s="251"/>
    </row>
    <row r="499" spans="2:3">
      <c r="B499" s="251"/>
      <c r="C499" s="251"/>
    </row>
    <row r="500" spans="2:3">
      <c r="B500" s="251"/>
      <c r="C500" s="251"/>
    </row>
    <row r="501" spans="2:3">
      <c r="B501" s="251"/>
      <c r="C501" s="251"/>
    </row>
    <row r="502" spans="2:3">
      <c r="B502" s="251"/>
      <c r="C502" s="251"/>
    </row>
    <row r="503" spans="2:3">
      <c r="B503" s="251"/>
      <c r="C503" s="251"/>
    </row>
    <row r="504" spans="2:3">
      <c r="B504" s="251"/>
      <c r="C504" s="251"/>
    </row>
    <row r="505" spans="2:3">
      <c r="B505" s="251"/>
      <c r="C505" s="251"/>
    </row>
    <row r="506" spans="2:3">
      <c r="B506" s="251"/>
      <c r="C506" s="251"/>
    </row>
    <row r="507" spans="2:3">
      <c r="B507" s="251"/>
      <c r="C507" s="251"/>
    </row>
    <row r="508" spans="2:3">
      <c r="B508" s="251"/>
      <c r="C508" s="251"/>
    </row>
    <row r="509" spans="2:3">
      <c r="B509" s="251"/>
      <c r="C509" s="251"/>
    </row>
    <row r="510" spans="2:3">
      <c r="B510" s="251"/>
      <c r="C510" s="251"/>
    </row>
    <row r="511" spans="2:3">
      <c r="B511" s="251"/>
      <c r="C511" s="251"/>
    </row>
    <row r="512" spans="2:3">
      <c r="B512" s="251"/>
      <c r="C512" s="251"/>
    </row>
    <row r="513" spans="2:3">
      <c r="B513" s="251"/>
      <c r="C513" s="251"/>
    </row>
    <row r="514" spans="2:3">
      <c r="B514" s="251"/>
      <c r="C514" s="251"/>
    </row>
    <row r="515" spans="2:3">
      <c r="B515" s="251"/>
      <c r="C515" s="251"/>
    </row>
    <row r="516" spans="2:3">
      <c r="B516" s="251"/>
      <c r="C516" s="251"/>
    </row>
    <row r="517" spans="2:3">
      <c r="B517" s="251"/>
      <c r="C517" s="251"/>
    </row>
    <row r="518" spans="2:3">
      <c r="B518" s="251"/>
      <c r="C518" s="251"/>
    </row>
    <row r="519" spans="2:3">
      <c r="B519" s="251"/>
      <c r="C519" s="251"/>
    </row>
    <row r="520" spans="2:3">
      <c r="B520" s="251"/>
      <c r="C520" s="251"/>
    </row>
    <row r="521" spans="2:3">
      <c r="B521" s="251"/>
      <c r="C521" s="251"/>
    </row>
    <row r="522" spans="2:3">
      <c r="B522" s="251"/>
      <c r="C522" s="251"/>
    </row>
    <row r="523" spans="2:3">
      <c r="B523" s="251"/>
      <c r="C523" s="251"/>
    </row>
    <row r="524" spans="2:3">
      <c r="B524" s="251"/>
      <c r="C524" s="251"/>
    </row>
    <row r="525" spans="2:3">
      <c r="B525" s="251"/>
      <c r="C525" s="251"/>
    </row>
    <row r="526" spans="2:3">
      <c r="B526" s="251"/>
      <c r="C526" s="251"/>
    </row>
    <row r="527" spans="2:3">
      <c r="B527" s="251"/>
      <c r="C527" s="251"/>
    </row>
    <row r="528" spans="2:3">
      <c r="B528" s="251"/>
      <c r="C528" s="251"/>
    </row>
    <row r="529" spans="2:3">
      <c r="B529" s="251"/>
      <c r="C529" s="251"/>
    </row>
    <row r="530" spans="2:3">
      <c r="B530" s="251"/>
      <c r="C530" s="251"/>
    </row>
    <row r="531" spans="2:3">
      <c r="B531" s="251"/>
      <c r="C531" s="251"/>
    </row>
    <row r="532" spans="2:3">
      <c r="B532" s="251"/>
      <c r="C532" s="251"/>
    </row>
    <row r="533" spans="2:3">
      <c r="B533" s="251"/>
      <c r="C533" s="251"/>
    </row>
    <row r="534" spans="2:3">
      <c r="B534" s="251"/>
      <c r="C534" s="251"/>
    </row>
    <row r="535" spans="2:3">
      <c r="B535" s="251"/>
      <c r="C535" s="251"/>
    </row>
    <row r="536" spans="2:3">
      <c r="B536" s="251"/>
      <c r="C536" s="251"/>
    </row>
    <row r="537" spans="2:3">
      <c r="B537" s="251"/>
      <c r="C537" s="251"/>
    </row>
    <row r="538" spans="2:3">
      <c r="B538" s="251"/>
      <c r="C538" s="251"/>
    </row>
    <row r="539" spans="2:3">
      <c r="B539" s="251"/>
      <c r="C539" s="251"/>
    </row>
    <row r="540" spans="2:3">
      <c r="B540" s="251"/>
      <c r="C540" s="251"/>
    </row>
    <row r="541" spans="2:3">
      <c r="B541" s="251"/>
      <c r="C541" s="251"/>
    </row>
    <row r="542" spans="2:3">
      <c r="B542" s="251"/>
      <c r="C542" s="251"/>
    </row>
    <row r="543" spans="2:3">
      <c r="B543" s="251"/>
      <c r="C543" s="251"/>
    </row>
    <row r="544" spans="2:3">
      <c r="B544" s="251"/>
      <c r="C544" s="251"/>
    </row>
    <row r="545" spans="2:3">
      <c r="B545" s="251"/>
      <c r="C545" s="251"/>
    </row>
    <row r="546" spans="2:3">
      <c r="B546" s="251"/>
      <c r="C546" s="251"/>
    </row>
    <row r="547" spans="2:3">
      <c r="B547" s="251"/>
      <c r="C547" s="251"/>
    </row>
    <row r="548" spans="2:3">
      <c r="B548" s="251"/>
      <c r="C548" s="251"/>
    </row>
    <row r="549" spans="2:3">
      <c r="B549" s="251"/>
      <c r="C549" s="251"/>
    </row>
    <row r="550" spans="2:3">
      <c r="B550" s="251"/>
      <c r="C550" s="251"/>
    </row>
    <row r="551" spans="2:3">
      <c r="B551" s="251"/>
      <c r="C551" s="251"/>
    </row>
    <row r="552" spans="2:3">
      <c r="B552" s="251"/>
      <c r="C552" s="251"/>
    </row>
    <row r="553" spans="2:3">
      <c r="B553" s="251"/>
      <c r="C553" s="251"/>
    </row>
    <row r="554" spans="2:3">
      <c r="B554" s="251"/>
      <c r="C554" s="251"/>
    </row>
    <row r="555" spans="2:3">
      <c r="B555" s="251"/>
      <c r="C555" s="251"/>
    </row>
    <row r="556" spans="2:3">
      <c r="B556" s="251"/>
      <c r="C556" s="251"/>
    </row>
    <row r="557" spans="2:3">
      <c r="B557" s="251"/>
      <c r="C557" s="251"/>
    </row>
    <row r="558" spans="2:3">
      <c r="B558" s="251"/>
      <c r="C558" s="251"/>
    </row>
    <row r="559" spans="2:3">
      <c r="B559" s="251"/>
      <c r="C559" s="251"/>
    </row>
    <row r="560" spans="2:3">
      <c r="B560" s="251"/>
      <c r="C560" s="251"/>
    </row>
    <row r="561" spans="2:3">
      <c r="B561" s="251"/>
      <c r="C561" s="251"/>
    </row>
    <row r="562" spans="2:3">
      <c r="B562" s="251"/>
      <c r="C562" s="251"/>
    </row>
    <row r="563" spans="2:3">
      <c r="B563" s="251"/>
      <c r="C563" s="251"/>
    </row>
    <row r="564" spans="2:3">
      <c r="B564" s="251"/>
      <c r="C564" s="251"/>
    </row>
    <row r="565" spans="2:3">
      <c r="B565" s="251"/>
      <c r="C565" s="251"/>
    </row>
    <row r="566" spans="2:3">
      <c r="B566" s="251"/>
      <c r="C566" s="251"/>
    </row>
    <row r="567" spans="2:3">
      <c r="B567" s="251"/>
      <c r="C567" s="251"/>
    </row>
    <row r="568" spans="2:3">
      <c r="B568" s="251"/>
      <c r="C568" s="251"/>
    </row>
    <row r="569" spans="2:3">
      <c r="B569" s="251"/>
      <c r="C569" s="251"/>
    </row>
    <row r="570" spans="2:3">
      <c r="B570" s="251"/>
      <c r="C570" s="251"/>
    </row>
    <row r="571" spans="2:3">
      <c r="B571" s="251"/>
      <c r="C571" s="251"/>
    </row>
    <row r="572" spans="2:3">
      <c r="B572" s="251"/>
      <c r="C572" s="251"/>
    </row>
    <row r="573" spans="2:3">
      <c r="B573" s="251"/>
      <c r="C573" s="251"/>
    </row>
    <row r="574" spans="2:3">
      <c r="B574" s="251"/>
      <c r="C574" s="251"/>
    </row>
    <row r="575" spans="2:3">
      <c r="B575" s="251"/>
      <c r="C575" s="251"/>
    </row>
    <row r="576" spans="2:3">
      <c r="B576" s="251"/>
      <c r="C576" s="251"/>
    </row>
    <row r="577" spans="2:3">
      <c r="B577" s="251"/>
      <c r="C577" s="251"/>
    </row>
    <row r="578" spans="2:3">
      <c r="B578" s="251"/>
      <c r="C578" s="251"/>
    </row>
    <row r="579" spans="2:3">
      <c r="B579" s="251"/>
      <c r="C579" s="251"/>
    </row>
    <row r="580" spans="2:3">
      <c r="B580" s="251"/>
      <c r="C580" s="251"/>
    </row>
    <row r="581" spans="2:3">
      <c r="B581" s="251"/>
      <c r="C581" s="251"/>
    </row>
    <row r="582" spans="2:3">
      <c r="B582" s="251"/>
      <c r="C582" s="251"/>
    </row>
    <row r="583" spans="2:3">
      <c r="B583" s="251"/>
      <c r="C583" s="251"/>
    </row>
    <row r="584" spans="2:3">
      <c r="B584" s="251"/>
      <c r="C584" s="251"/>
    </row>
    <row r="585" spans="2:3">
      <c r="B585" s="251"/>
      <c r="C585" s="251"/>
    </row>
    <row r="586" spans="2:3">
      <c r="B586" s="251"/>
      <c r="C586" s="251"/>
    </row>
    <row r="587" spans="2:3">
      <c r="B587" s="251"/>
      <c r="C587" s="251"/>
    </row>
    <row r="588" spans="2:3">
      <c r="B588" s="251"/>
      <c r="C588" s="251"/>
    </row>
    <row r="589" spans="2:3">
      <c r="B589" s="251"/>
      <c r="C589" s="251"/>
    </row>
    <row r="590" spans="2:3">
      <c r="B590" s="251"/>
      <c r="C590" s="251"/>
    </row>
    <row r="591" spans="2:3">
      <c r="B591" s="251"/>
      <c r="C591" s="251"/>
    </row>
    <row r="592" spans="2:3">
      <c r="B592" s="251"/>
      <c r="C592" s="251"/>
    </row>
    <row r="593" spans="2:3">
      <c r="B593" s="251"/>
      <c r="C593" s="251"/>
    </row>
    <row r="594" spans="2:3">
      <c r="B594" s="251"/>
      <c r="C594" s="251"/>
    </row>
    <row r="595" spans="2:3">
      <c r="B595" s="251"/>
      <c r="C595" s="251"/>
    </row>
    <row r="596" spans="2:3">
      <c r="B596" s="251"/>
      <c r="C596" s="251"/>
    </row>
    <row r="597" spans="2:3">
      <c r="B597" s="251"/>
      <c r="C597" s="251"/>
    </row>
    <row r="598" spans="2:3">
      <c r="B598" s="251"/>
      <c r="C598" s="251"/>
    </row>
    <row r="599" spans="2:3">
      <c r="B599" s="251"/>
      <c r="C599" s="251"/>
    </row>
    <row r="600" spans="2:3">
      <c r="B600" s="251"/>
      <c r="C600" s="251"/>
    </row>
    <row r="601" spans="2:3">
      <c r="B601" s="251"/>
      <c r="C601" s="251"/>
    </row>
    <row r="602" spans="2:3">
      <c r="B602" s="251"/>
      <c r="C602" s="251"/>
    </row>
    <row r="603" spans="2:3">
      <c r="B603" s="251"/>
      <c r="C603" s="251"/>
    </row>
    <row r="604" spans="2:3">
      <c r="B604" s="251"/>
      <c r="C604" s="251"/>
    </row>
    <row r="605" spans="2:3">
      <c r="B605" s="251"/>
      <c r="C605" s="251"/>
    </row>
    <row r="606" spans="2:3">
      <c r="B606" s="251"/>
      <c r="C606" s="251"/>
    </row>
    <row r="607" spans="2:3">
      <c r="B607" s="251"/>
      <c r="C607" s="251"/>
    </row>
    <row r="608" spans="2:3">
      <c r="B608" s="251"/>
      <c r="C608" s="251"/>
    </row>
    <row r="609" spans="2:3">
      <c r="B609" s="251"/>
      <c r="C609" s="251"/>
    </row>
    <row r="610" spans="2:3">
      <c r="B610" s="251"/>
      <c r="C610" s="251"/>
    </row>
    <row r="611" spans="2:3">
      <c r="B611" s="251"/>
      <c r="C611" s="251"/>
    </row>
    <row r="612" spans="2:3">
      <c r="B612" s="251"/>
      <c r="C612" s="251"/>
    </row>
    <row r="613" spans="2:3">
      <c r="B613" s="251"/>
      <c r="C613" s="251"/>
    </row>
    <row r="614" spans="2:3">
      <c r="B614" s="251"/>
      <c r="C614" s="251"/>
    </row>
    <row r="615" spans="2:3">
      <c r="B615" s="251"/>
      <c r="C615" s="251"/>
    </row>
    <row r="616" spans="2:3">
      <c r="B616" s="251"/>
      <c r="C616" s="251"/>
    </row>
    <row r="617" spans="2:3">
      <c r="B617" s="251"/>
      <c r="C617" s="251"/>
    </row>
    <row r="618" spans="2:3">
      <c r="B618" s="251"/>
      <c r="C618" s="251"/>
    </row>
    <row r="619" spans="2:3">
      <c r="B619" s="251"/>
      <c r="C619" s="251"/>
    </row>
    <row r="620" spans="2:3">
      <c r="B620" s="251"/>
      <c r="C620" s="251"/>
    </row>
    <row r="621" spans="2:3">
      <c r="B621" s="251"/>
      <c r="C621" s="251"/>
    </row>
    <row r="622" spans="2:3">
      <c r="B622" s="251"/>
      <c r="C622" s="251"/>
    </row>
    <row r="623" spans="2:3">
      <c r="B623" s="251"/>
      <c r="C623" s="251"/>
    </row>
    <row r="624" spans="2:3">
      <c r="B624" s="251"/>
      <c r="C624" s="251"/>
    </row>
    <row r="625" spans="2:3">
      <c r="B625" s="251"/>
      <c r="C625" s="251"/>
    </row>
    <row r="626" spans="2:3">
      <c r="B626" s="251"/>
      <c r="C626" s="251"/>
    </row>
    <row r="627" spans="2:3">
      <c r="B627" s="251"/>
      <c r="C627" s="251"/>
    </row>
    <row r="628" spans="2:3">
      <c r="B628" s="251"/>
      <c r="C628" s="251"/>
    </row>
    <row r="629" spans="2:3">
      <c r="B629" s="251"/>
      <c r="C629" s="251"/>
    </row>
    <row r="630" spans="2:3">
      <c r="B630" s="251"/>
      <c r="C630" s="251"/>
    </row>
  </sheetData>
  <sheetProtection algorithmName="SHA-512" hashValue="u4zUn9tLn7ZpWNWStJkl/Ma+AbeYn8Og0tRpaCFjpsDmVtzmlcDPktn96ITJaq/QPF0MSlx9xq8wzVk9SeMYlw==" saltValue="IyFa4hHiqPVDNjG4+71pqg==" spinCount="100000" sheet="1" objects="1" scenarios="1"/>
  <mergeCells count="35">
    <mergeCell ref="A1:H1"/>
    <mergeCell ref="H33:H42"/>
    <mergeCell ref="F33:F42"/>
    <mergeCell ref="D33:D42"/>
    <mergeCell ref="A33:A42"/>
    <mergeCell ref="H21:H31"/>
    <mergeCell ref="H8:H14"/>
    <mergeCell ref="H17:H20"/>
    <mergeCell ref="B3:C3"/>
    <mergeCell ref="B4:C4"/>
    <mergeCell ref="B7:C7"/>
    <mergeCell ref="B8:C8"/>
    <mergeCell ref="B15:C15"/>
    <mergeCell ref="B16:C16"/>
    <mergeCell ref="D4:D6"/>
    <mergeCell ref="F4:F6"/>
    <mergeCell ref="H4:H6"/>
    <mergeCell ref="D8:D14"/>
    <mergeCell ref="F8:F14"/>
    <mergeCell ref="D17:D20"/>
    <mergeCell ref="B45:C45"/>
    <mergeCell ref="B32:C32"/>
    <mergeCell ref="B33:C33"/>
    <mergeCell ref="B43:C43"/>
    <mergeCell ref="B44:C44"/>
    <mergeCell ref="F17:F20"/>
    <mergeCell ref="D21:D31"/>
    <mergeCell ref="F21:F31"/>
    <mergeCell ref="B2:C2"/>
    <mergeCell ref="A8:A14"/>
    <mergeCell ref="A17:A20"/>
    <mergeCell ref="B17:C17"/>
    <mergeCell ref="B21:C21"/>
    <mergeCell ref="A21:A31"/>
    <mergeCell ref="A4:A6"/>
  </mergeCells>
  <dataValidations count="1">
    <dataValidation type="list" allowBlank="1" showInputMessage="1" showErrorMessage="1" sqref="E9:E16 E32 E34 E3 E5 E22:E30 E7 E18:E20 E43:E44" xr:uid="{00000000-0002-0000-1100-000000000000}">
      <formula1>$A$47:$A$50</formula1>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N656"/>
  <sheetViews>
    <sheetView zoomScaleNormal="100" workbookViewId="0">
      <pane ySplit="1" topLeftCell="A2" activePane="bottomLeft" state="frozen"/>
      <selection pane="bottomLeft" sqref="A1:H1"/>
    </sheetView>
  </sheetViews>
  <sheetFormatPr baseColWidth="10" defaultColWidth="9" defaultRowHeight="15"/>
  <cols>
    <col min="1" max="1" width="8.1640625" style="94" customWidth="1"/>
    <col min="2" max="2" width="2.5" style="67" customWidth="1"/>
    <col min="3" max="3" width="50" style="67" customWidth="1"/>
    <col min="4" max="4" width="8.5" style="252" customWidth="1"/>
    <col min="5" max="6" width="9" style="252"/>
    <col min="7" max="7" width="50" style="67" customWidth="1"/>
    <col min="8" max="8" width="45.6640625" style="67" customWidth="1"/>
    <col min="9" max="9" width="9" style="200" customWidth="1"/>
    <col min="10" max="10" width="8.5" style="200" hidden="1" customWidth="1"/>
    <col min="11" max="11" width="9" style="271" hidden="1" customWidth="1"/>
    <col min="12" max="13" width="8.5" style="200" customWidth="1"/>
    <col min="14" max="14" width="9" style="271"/>
    <col min="15" max="15" width="8.5" style="200" customWidth="1"/>
    <col min="16" max="16384" width="9" style="200"/>
  </cols>
  <sheetData>
    <row r="1" spans="1:11" s="227" customFormat="1" ht="33.75" customHeight="1">
      <c r="A1" s="761" t="s">
        <v>628</v>
      </c>
      <c r="B1" s="761"/>
      <c r="C1" s="761"/>
      <c r="D1" s="761"/>
      <c r="E1" s="761"/>
      <c r="F1" s="761"/>
      <c r="G1" s="761"/>
      <c r="H1" s="761"/>
      <c r="J1" s="200"/>
      <c r="K1" s="200"/>
    </row>
    <row r="2" spans="1:11" s="227" customFormat="1" ht="30">
      <c r="A2" s="201" t="s">
        <v>39</v>
      </c>
      <c r="B2" s="441" t="s">
        <v>40</v>
      </c>
      <c r="C2" s="444"/>
      <c r="D2" s="202" t="s">
        <v>235</v>
      </c>
      <c r="E2" s="202" t="s">
        <v>42</v>
      </c>
      <c r="F2" s="202" t="s">
        <v>43</v>
      </c>
      <c r="G2" s="203" t="s">
        <v>44</v>
      </c>
      <c r="H2" s="203" t="s">
        <v>36</v>
      </c>
    </row>
    <row r="3" spans="1:11" s="200" customFormat="1" ht="57.75" customHeight="1">
      <c r="A3" s="269" t="s">
        <v>629</v>
      </c>
      <c r="B3" s="680" t="s">
        <v>630</v>
      </c>
      <c r="C3" s="680"/>
      <c r="D3" s="205">
        <f>IF(E3="N/A",0,IF(E3="Answer all sub questions",2,IF(E3="Yes",2,IF(E3="Partial",2,IF(E3="No",2,IF(E3="",2))))))</f>
        <v>2</v>
      </c>
      <c r="E3" s="11"/>
      <c r="F3" s="205">
        <f>IF(E3="N/A",D3,IF(E3="Answer all sub questions",0,IF(E3="Yes",D3,IF(E3="Partial",1,IF(E3="No",0,IF(E3="",0))))))</f>
        <v>0</v>
      </c>
      <c r="G3" s="5"/>
      <c r="H3" s="206" t="s">
        <v>631</v>
      </c>
    </row>
    <row r="4" spans="1:11" s="200" customFormat="1" ht="42" customHeight="1">
      <c r="A4" s="785" t="s">
        <v>632</v>
      </c>
      <c r="B4" s="801" t="s">
        <v>633</v>
      </c>
      <c r="C4" s="801"/>
      <c r="D4" s="775">
        <f>IF(E4="All N/A",0,IF(E4="Answer all sub questions",3,IF(E4="Yes",3,IF(E4="Partial",3,IF(E4="No",3,IF(E4="",3))))))</f>
        <v>3</v>
      </c>
      <c r="E4" s="208" t="str">
        <f>IF(K14&gt;11,"Answer all sub questions",IF(K14=(10*1.001),"All N/A",IF(K14&gt;=10,"Yes",IF(K14=2.002,"No",IF(K14=1.001,"No",IF(K14=0,"No",IF(K14&gt;=0.5,"Partial",IF(K14&lt;=9.5,"Partial"))))))))</f>
        <v>Answer all sub questions</v>
      </c>
      <c r="F4" s="775">
        <f>IF(E4="All N/A",D4,IF(E4="Answer all sub questions",0,IF(E4="Yes",D4,IF(E4="Partial",1,IF(E4="No",0,IF(E4="",0))))))</f>
        <v>0</v>
      </c>
      <c r="G4" s="5"/>
      <c r="H4" s="762" t="s">
        <v>634</v>
      </c>
    </row>
    <row r="5" spans="1:11" s="200" customFormat="1" ht="45">
      <c r="A5" s="786"/>
      <c r="B5" s="232"/>
      <c r="C5" s="215" t="s">
        <v>635</v>
      </c>
      <c r="D5" s="776"/>
      <c r="E5" s="11"/>
      <c r="F5" s="776"/>
      <c r="G5" s="5"/>
      <c r="H5" s="763"/>
      <c r="J5" s="200">
        <f t="shared" ref="J5:J22" si="0">IF(E5="",100,IF(E5="Yes",1,IF(E5="No",0,IF(E5="Partial",0.5,IF(E5="N/A",1.001)))))</f>
        <v>100</v>
      </c>
    </row>
    <row r="6" spans="1:11" s="200" customFormat="1" ht="30">
      <c r="A6" s="786"/>
      <c r="B6" s="232"/>
      <c r="C6" s="215" t="s">
        <v>636</v>
      </c>
      <c r="D6" s="776"/>
      <c r="E6" s="11"/>
      <c r="F6" s="776"/>
      <c r="G6" s="5"/>
      <c r="H6" s="763"/>
      <c r="J6" s="200">
        <f t="shared" si="0"/>
        <v>100</v>
      </c>
    </row>
    <row r="7" spans="1:11" s="200" customFormat="1">
      <c r="A7" s="786"/>
      <c r="B7" s="232"/>
      <c r="C7" s="215" t="s">
        <v>637</v>
      </c>
      <c r="D7" s="776"/>
      <c r="E7" s="11"/>
      <c r="F7" s="776"/>
      <c r="G7" s="5"/>
      <c r="H7" s="763"/>
      <c r="J7" s="200">
        <f t="shared" si="0"/>
        <v>100</v>
      </c>
    </row>
    <row r="8" spans="1:11" s="200" customFormat="1">
      <c r="A8" s="786"/>
      <c r="B8" s="232"/>
      <c r="C8" s="215" t="s">
        <v>638</v>
      </c>
      <c r="D8" s="776"/>
      <c r="E8" s="11"/>
      <c r="F8" s="776"/>
      <c r="G8" s="5"/>
      <c r="H8" s="763"/>
      <c r="J8" s="200">
        <f t="shared" si="0"/>
        <v>100</v>
      </c>
    </row>
    <row r="9" spans="1:11" s="200" customFormat="1">
      <c r="A9" s="786"/>
      <c r="B9" s="232"/>
      <c r="C9" s="215" t="s">
        <v>639</v>
      </c>
      <c r="D9" s="776"/>
      <c r="E9" s="11"/>
      <c r="F9" s="776"/>
      <c r="G9" s="5"/>
      <c r="H9" s="763"/>
      <c r="J9" s="200">
        <f t="shared" si="0"/>
        <v>100</v>
      </c>
    </row>
    <row r="10" spans="1:11" s="200" customFormat="1" ht="30">
      <c r="A10" s="786"/>
      <c r="B10" s="232"/>
      <c r="C10" s="215" t="s">
        <v>640</v>
      </c>
      <c r="D10" s="776"/>
      <c r="E10" s="11"/>
      <c r="F10" s="776"/>
      <c r="G10" s="5"/>
      <c r="H10" s="763"/>
      <c r="J10" s="200">
        <f t="shared" si="0"/>
        <v>100</v>
      </c>
    </row>
    <row r="11" spans="1:11" s="200" customFormat="1">
      <c r="A11" s="786"/>
      <c r="B11" s="232"/>
      <c r="C11" s="215" t="s">
        <v>641</v>
      </c>
      <c r="D11" s="776"/>
      <c r="E11" s="11"/>
      <c r="F11" s="776"/>
      <c r="G11" s="5"/>
      <c r="H11" s="763"/>
      <c r="J11" s="200">
        <f t="shared" si="0"/>
        <v>100</v>
      </c>
    </row>
    <row r="12" spans="1:11" s="200" customFormat="1" ht="30">
      <c r="A12" s="786"/>
      <c r="B12" s="232"/>
      <c r="C12" s="215" t="s">
        <v>642</v>
      </c>
      <c r="D12" s="776"/>
      <c r="E12" s="32"/>
      <c r="F12" s="776"/>
      <c r="G12" s="5"/>
      <c r="H12" s="763"/>
      <c r="J12" s="200">
        <f t="shared" si="0"/>
        <v>100</v>
      </c>
    </row>
    <row r="13" spans="1:11" s="67" customFormat="1" ht="12.75" customHeight="1">
      <c r="A13" s="786"/>
      <c r="B13" s="84"/>
      <c r="C13" s="216" t="s">
        <v>1596</v>
      </c>
      <c r="D13" s="776"/>
      <c r="E13" s="208" t="str">
        <f>IF('General TB Module'!$Q$166="Answer all sub questions","",IF('General TB Module'!$Q$166="","",'General TB Module'!$Q$166))</f>
        <v/>
      </c>
      <c r="F13" s="776"/>
      <c r="G13" s="225"/>
      <c r="H13" s="763"/>
      <c r="J13" s="94">
        <f>IF(E13="",100,IF(E13="Yes",1,IF(E13="No",0,IF(E13="Partial",0.5,IF(E13="N/A",1.001)))))</f>
        <v>100</v>
      </c>
      <c r="K13" s="200"/>
    </row>
    <row r="14" spans="1:11" s="67" customFormat="1" ht="12.75" customHeight="1">
      <c r="A14" s="786"/>
      <c r="B14" s="84"/>
      <c r="C14" s="216" t="s">
        <v>1597</v>
      </c>
      <c r="D14" s="777"/>
      <c r="E14" s="208" t="str">
        <f>IF('General TB Module'!$Q$167="Answer all sub questions","",IF('General TB Module'!$Q$167="","",'General TB Module'!$Q$167))</f>
        <v/>
      </c>
      <c r="F14" s="777"/>
      <c r="G14" s="225"/>
      <c r="H14" s="763"/>
      <c r="J14" s="94">
        <f>IF(E14="",100,IF(E14="Yes",1,IF(E14="No",0,IF(E14="Partial",0.5,IF(E14="N/A",1.001)))))</f>
        <v>100</v>
      </c>
      <c r="K14" s="200">
        <f>SUM(J5:J14)</f>
        <v>1000</v>
      </c>
    </row>
    <row r="15" spans="1:11" s="200" customFormat="1" ht="44.25" customHeight="1">
      <c r="A15" s="785" t="s">
        <v>643</v>
      </c>
      <c r="B15" s="793" t="s">
        <v>644</v>
      </c>
      <c r="C15" s="794"/>
      <c r="D15" s="775">
        <f t="shared" ref="D15" si="1">IF(E15="All N/A",0,IF(E15="Answer all sub questions",2,IF(E15="Yes",2,IF(E15="Partial",2,IF(E15="No",2,IF(E15="",2))))))</f>
        <v>2</v>
      </c>
      <c r="E15" s="208" t="str">
        <f>IF(K22&gt;8,"Answer all sub questions",IF(K22=(7*1.001),"All N/A",IF(K22&gt;=7,"Yes",IF(K22=0,"No",IF(K22&gt;=0.5,"Partial",IF(K22&lt;=6.5,"Partial"))))))</f>
        <v>Answer all sub questions</v>
      </c>
      <c r="F15" s="775">
        <f>IF(E15="All N/A",D15,IF(E15="Answer all sub questions",0,IF(E15="Yes",D15,IF(E15="Partial",1,IF(E15="No",0,IF(E15="",0))))))</f>
        <v>0</v>
      </c>
      <c r="G15" s="5"/>
      <c r="H15" s="784" t="s">
        <v>645</v>
      </c>
    </row>
    <row r="16" spans="1:11" s="200" customFormat="1">
      <c r="A16" s="786"/>
      <c r="B16" s="232"/>
      <c r="C16" s="211" t="s">
        <v>646</v>
      </c>
      <c r="D16" s="776"/>
      <c r="E16" s="11"/>
      <c r="F16" s="776"/>
      <c r="G16" s="6"/>
      <c r="H16" s="784"/>
      <c r="J16" s="200">
        <f t="shared" si="0"/>
        <v>100</v>
      </c>
    </row>
    <row r="17" spans="1:11" s="200" customFormat="1" ht="30">
      <c r="A17" s="786"/>
      <c r="B17" s="232"/>
      <c r="C17" s="211" t="s">
        <v>647</v>
      </c>
      <c r="D17" s="776"/>
      <c r="E17" s="11"/>
      <c r="F17" s="776"/>
      <c r="G17" s="6"/>
      <c r="H17" s="784"/>
      <c r="J17" s="200">
        <f t="shared" si="0"/>
        <v>100</v>
      </c>
    </row>
    <row r="18" spans="1:11" s="200" customFormat="1" ht="30">
      <c r="A18" s="786"/>
      <c r="B18" s="232"/>
      <c r="C18" s="211" t="s">
        <v>648</v>
      </c>
      <c r="D18" s="776"/>
      <c r="E18" s="11"/>
      <c r="F18" s="776"/>
      <c r="G18" s="6"/>
      <c r="H18" s="784"/>
      <c r="J18" s="200">
        <f t="shared" si="0"/>
        <v>100</v>
      </c>
    </row>
    <row r="19" spans="1:11" s="200" customFormat="1" ht="30">
      <c r="A19" s="786"/>
      <c r="B19" s="232"/>
      <c r="C19" s="211" t="s">
        <v>649</v>
      </c>
      <c r="D19" s="776"/>
      <c r="E19" s="11"/>
      <c r="F19" s="776"/>
      <c r="G19" s="6"/>
      <c r="H19" s="784"/>
      <c r="J19" s="200">
        <f t="shared" si="0"/>
        <v>100</v>
      </c>
    </row>
    <row r="20" spans="1:11" s="200" customFormat="1" ht="30">
      <c r="A20" s="786"/>
      <c r="B20" s="232"/>
      <c r="C20" s="211" t="s">
        <v>650</v>
      </c>
      <c r="D20" s="776"/>
      <c r="E20" s="11"/>
      <c r="F20" s="776"/>
      <c r="G20" s="6"/>
      <c r="H20" s="784"/>
      <c r="J20" s="200">
        <f t="shared" si="0"/>
        <v>100</v>
      </c>
    </row>
    <row r="21" spans="1:11" s="200" customFormat="1" ht="30">
      <c r="A21" s="786"/>
      <c r="B21" s="232"/>
      <c r="C21" s="211" t="s">
        <v>651</v>
      </c>
      <c r="D21" s="776"/>
      <c r="E21" s="11"/>
      <c r="F21" s="776"/>
      <c r="G21" s="6"/>
      <c r="H21" s="784"/>
      <c r="J21" s="200">
        <f t="shared" si="0"/>
        <v>100</v>
      </c>
    </row>
    <row r="22" spans="1:11" s="200" customFormat="1" ht="30">
      <c r="A22" s="795"/>
      <c r="B22" s="232"/>
      <c r="C22" s="211" t="s">
        <v>652</v>
      </c>
      <c r="D22" s="777"/>
      <c r="E22" s="11"/>
      <c r="F22" s="777"/>
      <c r="G22" s="6"/>
      <c r="H22" s="784"/>
      <c r="J22" s="200">
        <f t="shared" si="0"/>
        <v>100</v>
      </c>
      <c r="K22" s="200">
        <f>SUM(J16:J22)</f>
        <v>700</v>
      </c>
    </row>
    <row r="23" spans="1:11" s="200" customFormat="1" ht="42.75" customHeight="1">
      <c r="A23" s="269" t="s">
        <v>653</v>
      </c>
      <c r="B23" s="658" t="s">
        <v>654</v>
      </c>
      <c r="C23" s="660"/>
      <c r="D23" s="205">
        <f>IF(E23="N/A",0,IF(E23="Answer all sub questions",2,IF(E23="Yes",2,IF(E23="Partial",2,IF(E23="No",2,IF(E23="",2))))))</f>
        <v>2</v>
      </c>
      <c r="E23" s="11"/>
      <c r="F23" s="205">
        <f>IF(E23="N/A",D23,IF(E23="Answer all sub questions",0,IF(E23="Yes",D23,IF(E23="Partial",1,IF(E23="No",0,IF(E23="",0))))))</f>
        <v>0</v>
      </c>
      <c r="G23" s="5"/>
      <c r="H23" s="206" t="s">
        <v>655</v>
      </c>
    </row>
    <row r="24" spans="1:11" s="200" customFormat="1" ht="70.5" customHeight="1">
      <c r="A24" s="269" t="s">
        <v>106</v>
      </c>
      <c r="B24" s="802" t="s">
        <v>1119</v>
      </c>
      <c r="C24" s="660"/>
      <c r="D24" s="205">
        <f>IF(E24="N/A",0,IF(E24="Answer all sub questions",2,IF(E24="Yes",2,IF(E24="Partial",2,IF(E24="No",2,IF(E24="",2))))))</f>
        <v>2</v>
      </c>
      <c r="E24" s="11"/>
      <c r="F24" s="205">
        <f>IF(E24="N/A",D24,IF(E24="Answer all sub questions",0,IF(E24="Yes",D24,IF(E24="Partial",1,IF(E24="No",0,IF(E24="",0))))))</f>
        <v>0</v>
      </c>
      <c r="G24" s="5"/>
      <c r="H24" s="206" t="s">
        <v>656</v>
      </c>
    </row>
    <row r="25" spans="1:11" s="200" customFormat="1" ht="43.5" customHeight="1">
      <c r="A25" s="785" t="s">
        <v>657</v>
      </c>
      <c r="B25" s="793" t="s">
        <v>658</v>
      </c>
      <c r="C25" s="794"/>
      <c r="D25" s="775">
        <f t="shared" ref="D25" si="2">IF(E25="All N/A",0,IF(E25="Answer all sub questions",2,IF(E25="Yes",2,IF(E25="Partial",2,IF(E25="No",2,IF(E25="",2))))))</f>
        <v>2</v>
      </c>
      <c r="E25" s="208" t="str">
        <f>IF(K28&gt;4,"Answer all sub questions",IF(K28=(3*1.001),"All N/A",IF(K28&gt;=3,"Yes",IF(K28=0,"No",IF(K28&gt;=0.5,"Partial",IF(K28&lt;=2.5,"Partial"))))))</f>
        <v>Answer all sub questions</v>
      </c>
      <c r="F25" s="775">
        <f>IF(E25="All N/A",D25,IF(E25="Answer all sub questions",0,IF(E25="Yes",D25,IF(E25="Partial",1,IF(E25="No",0,IF(E25="",0))))))</f>
        <v>0</v>
      </c>
      <c r="G25" s="5"/>
      <c r="H25" s="784" t="s">
        <v>659</v>
      </c>
    </row>
    <row r="26" spans="1:11" s="200" customFormat="1" ht="29.25" customHeight="1">
      <c r="A26" s="786"/>
      <c r="B26" s="232"/>
      <c r="C26" s="215" t="s">
        <v>660</v>
      </c>
      <c r="D26" s="776"/>
      <c r="E26" s="32"/>
      <c r="F26" s="776"/>
      <c r="G26" s="5"/>
      <c r="H26" s="784"/>
      <c r="J26" s="200">
        <f t="shared" ref="J26:J28" si="3">IF(E26="",100,IF(E26="Yes",1,IF(E26="No",0,IF(E26="Partial",0.5,IF(E26="N/A",1.001)))))</f>
        <v>100</v>
      </c>
    </row>
    <row r="27" spans="1:11" s="200" customFormat="1" ht="15" customHeight="1">
      <c r="A27" s="786"/>
      <c r="B27" s="232"/>
      <c r="C27" s="215" t="s">
        <v>661</v>
      </c>
      <c r="D27" s="776"/>
      <c r="E27" s="32"/>
      <c r="F27" s="776"/>
      <c r="G27" s="5"/>
      <c r="H27" s="784"/>
      <c r="J27" s="200">
        <f t="shared" si="3"/>
        <v>100</v>
      </c>
    </row>
    <row r="28" spans="1:11" s="200" customFormat="1" ht="30">
      <c r="A28" s="795"/>
      <c r="B28" s="232"/>
      <c r="C28" s="215" t="s">
        <v>662</v>
      </c>
      <c r="D28" s="777"/>
      <c r="E28" s="32"/>
      <c r="F28" s="777"/>
      <c r="G28" s="5"/>
      <c r="H28" s="784"/>
      <c r="J28" s="200">
        <f t="shared" si="3"/>
        <v>100</v>
      </c>
      <c r="K28" s="200">
        <f>SUM(J26:J28)</f>
        <v>300</v>
      </c>
    </row>
    <row r="29" spans="1:11" s="200" customFormat="1" ht="61.5" customHeight="1">
      <c r="A29" s="269" t="s">
        <v>109</v>
      </c>
      <c r="B29" s="802" t="s">
        <v>1120</v>
      </c>
      <c r="C29" s="660"/>
      <c r="D29" s="205">
        <f>IF(E29="N/A",0,IF(E29="Answer all sub questions",2,IF(E29="Yes",2,IF(E29="Partial",2,IF(E29="No",2,IF(E29="",2))))))</f>
        <v>2</v>
      </c>
      <c r="E29" s="11"/>
      <c r="F29" s="205">
        <f>IF(E29="N/A",D29,IF(E29="Answer all sub questions",0,IF(E29="Yes",D29,IF(E29="Partial",1,IF(E29="No",0,IF(E29="",0))))))</f>
        <v>0</v>
      </c>
      <c r="G29" s="5"/>
      <c r="H29" s="206" t="s">
        <v>663</v>
      </c>
    </row>
    <row r="30" spans="1:11" s="200" customFormat="1" ht="40.5" customHeight="1">
      <c r="A30" s="785" t="s">
        <v>68</v>
      </c>
      <c r="B30" s="658" t="s">
        <v>664</v>
      </c>
      <c r="C30" s="660"/>
      <c r="D30" s="775">
        <f t="shared" ref="D30" si="4">IF(E30="All N/A",0,IF(E30="Answer all sub questions",2,IF(E30="Yes",2,IF(E30="Partial",2,IF(E30="No",2,IF(E30="",2))))))</f>
        <v>2</v>
      </c>
      <c r="E30" s="208" t="str">
        <f>IF(K36&gt;7,"Answer all sub questions",IF(K36=(6*1.001),"All N/A",IF(K36&gt;=6,"Yes",IF(K36=5.005,"No",IF(K36=4.004,"No",IF(K36=3.003,"No",IF(K36=2.002,"No",IF(K36=1.001,"No",IF(K36=0,"No",IF(K36&gt;=0.5,"Partial",IF(K36&lt;=5.5,"Partial")))))))))))</f>
        <v>Answer all sub questions</v>
      </c>
      <c r="F30" s="775">
        <f>IF(E30="All N/A",D30,IF(E30="Answer all sub questions",0,IF(E30="Yes",D30,IF(E30="Partial",1,IF(E30="No",0,IF(E30="",0))))))</f>
        <v>0</v>
      </c>
      <c r="G30" s="5"/>
      <c r="H30" s="762" t="s">
        <v>665</v>
      </c>
    </row>
    <row r="31" spans="1:11" s="200" customFormat="1" ht="28.5" customHeight="1">
      <c r="A31" s="786"/>
      <c r="B31" s="243"/>
      <c r="C31" s="244" t="s">
        <v>666</v>
      </c>
      <c r="D31" s="776"/>
      <c r="E31" s="11"/>
      <c r="F31" s="776"/>
      <c r="G31" s="60"/>
      <c r="H31" s="763"/>
      <c r="J31" s="94">
        <f t="shared" ref="J31:J36" si="5">IF(E31="",100,IF(E31="Yes",1,IF(E31="No",0,IF(E31="Partial",0.5,IF(E31="N/A",1.001)))))</f>
        <v>100</v>
      </c>
    </row>
    <row r="32" spans="1:11" s="67" customFormat="1" ht="12.75" customHeight="1">
      <c r="A32" s="786"/>
      <c r="B32" s="84"/>
      <c r="C32" s="216" t="s">
        <v>1612</v>
      </c>
      <c r="D32" s="776"/>
      <c r="E32" s="208" t="str">
        <f>IF('Set Audit Scope'!$F$5="Choose from drop-down menu --&gt;","",IF('Set Audit Scope'!$F$5="","",IF('Set Audit Scope'!$F$5="No","N/A",IF('Set Audit Scope'!$F$5="N/A","N/A",IF('Set Audit Scope'!$F$5="Yes",(IF(Smear!$Q$66="Answer all sub questions","",IF(Smear!$Q$66&lt;&gt;"Answer all sub questions",Smear!$Q$66))))))))</f>
        <v/>
      </c>
      <c r="F32" s="776"/>
      <c r="G32" s="225"/>
      <c r="H32" s="763"/>
      <c r="J32" s="94">
        <f t="shared" si="5"/>
        <v>100</v>
      </c>
    </row>
    <row r="33" spans="1:11" s="67" customFormat="1" ht="12.75" customHeight="1">
      <c r="A33" s="786"/>
      <c r="B33" s="84"/>
      <c r="C33" s="216" t="s">
        <v>1616</v>
      </c>
      <c r="D33" s="776"/>
      <c r="E33" s="208" t="str">
        <f>IF('Set Audit Scope'!$F$6="Choose from drop-down menu --&gt;","",IF('Set Audit Scope'!$F$6="","",IF('Set Audit Scope'!$F$6="No","N/A",IF('Set Audit Scope'!$F$6="N/A","N/A",IF('Set Audit Scope'!$F$6="Yes",(IF(Culture!$Q$76="Answer all sub questions","",IF(Culture!$Q$76&lt;&gt;"Answer all sub questions",Culture!$Q$76))))))))</f>
        <v/>
      </c>
      <c r="F33" s="776"/>
      <c r="G33" s="225"/>
      <c r="H33" s="763"/>
      <c r="J33" s="94">
        <f t="shared" si="5"/>
        <v>100</v>
      </c>
    </row>
    <row r="34" spans="1:11" s="67" customFormat="1" ht="12.75" customHeight="1">
      <c r="A34" s="786"/>
      <c r="B34" s="84"/>
      <c r="C34" s="216" t="s">
        <v>1625</v>
      </c>
      <c r="D34" s="776"/>
      <c r="E34" s="208" t="str">
        <f>IF('Set Audit Scope'!$F$7="Choose from drop-down menu --&gt;","",IF('Set Audit Scope'!$F$7="","",IF('Set Audit Scope'!$F$7="No","N/A",IF('Set Audit Scope'!$F$7="N/A","N/A",IF('Set Audit Scope'!$F$7="Yes",(IF(DST!$Q$95="Answer all sub questions","",IF(DST!$Q$95&lt;&gt;"Answer all sub questions",DST!$Q$95))))))))</f>
        <v/>
      </c>
      <c r="F34" s="776"/>
      <c r="G34" s="225"/>
      <c r="H34" s="763"/>
      <c r="J34" s="94">
        <f t="shared" si="5"/>
        <v>100</v>
      </c>
    </row>
    <row r="35" spans="1:11" s="67" customFormat="1" ht="12.75" customHeight="1">
      <c r="A35" s="786"/>
      <c r="B35" s="84"/>
      <c r="C35" s="216" t="s">
        <v>1633</v>
      </c>
      <c r="D35" s="776"/>
      <c r="E35" s="208" t="str">
        <f>IF('Set Audit Scope'!$F$8="Choose from drop-down menu --&gt;","",IF('Set Audit Scope'!$F$8="","",IF('Set Audit Scope'!$F$8="No","N/A",IF('Set Audit Scope'!$F$8="N/A","N/A",IF('Set Audit Scope'!$F$8="Yes",(IF(Xpert!$Q$77="","",IF(Xpert!$Q$77&lt;&gt;" ", Xpert!$Q$77))))))))</f>
        <v/>
      </c>
      <c r="F35" s="776"/>
      <c r="G35" s="225"/>
      <c r="H35" s="763"/>
      <c r="J35" s="94">
        <f t="shared" si="5"/>
        <v>100</v>
      </c>
    </row>
    <row r="36" spans="1:11" s="67" customFormat="1" ht="12.75" customHeight="1">
      <c r="A36" s="786"/>
      <c r="B36" s="84"/>
      <c r="C36" s="216" t="s">
        <v>1651</v>
      </c>
      <c r="D36" s="776"/>
      <c r="E36" s="208" t="str">
        <f>IF('Set Audit Scope'!$F$10="Choose from drop-down menu --&gt;","",IF('Set Audit Scope'!$F$10="","",IF('Set Audit Scope'!$F$10="No","N/A",IF('Set Audit Scope'!$F$10="N/A","N/A",IF('Set Audit Scope'!$F$10="Yes",(IF('LF LAM'!$Q$61="","",IF('LF LAM'!$Q$61&lt;&gt;" ",'LF LAM'!$Q$61))))))))</f>
        <v/>
      </c>
      <c r="F36" s="776"/>
      <c r="G36" s="225"/>
      <c r="H36" s="763"/>
      <c r="J36" s="94">
        <f t="shared" si="5"/>
        <v>100</v>
      </c>
      <c r="K36" s="67">
        <f>SUM(J31:J36)</f>
        <v>600</v>
      </c>
    </row>
    <row r="37" spans="1:11" s="200" customFormat="1" ht="43.5" customHeight="1">
      <c r="A37" s="785" t="s">
        <v>70</v>
      </c>
      <c r="B37" s="793" t="s">
        <v>1660</v>
      </c>
      <c r="C37" s="660"/>
      <c r="D37" s="775">
        <f>IF(E37="All N/A",0,IF(E37="Answer all sub questions",3,IF(E37="Yes",3,IF(E37="Partial",3,IF(E37="No",3,IF(E37="",3))))))</f>
        <v>3</v>
      </c>
      <c r="E37" s="208" t="str">
        <f>IF(K42&gt;6,"Answer all sub questions",IF(K42=(5*1.001),"All N/A",IF(K42&gt;=5,"Yes",IF(K42=0,"No",IF(K42&gt;=0.5,"Partial",IF(K42&lt;=4.5,"Partial"))))))</f>
        <v>Answer all sub questions</v>
      </c>
      <c r="F37" s="775">
        <f>IF(E37="All N/A",D37,IF(E37="Answer all sub questions",0,IF(E37="Yes",D37,IF(E37="Partial",1,IF(E37="No",0,IF(E37="",0))))))</f>
        <v>0</v>
      </c>
      <c r="G37" s="5"/>
      <c r="H37" s="784" t="s">
        <v>1659</v>
      </c>
    </row>
    <row r="38" spans="1:11" s="200" customFormat="1" ht="27" customHeight="1">
      <c r="A38" s="786"/>
      <c r="B38" s="232"/>
      <c r="C38" s="215" t="s">
        <v>1661</v>
      </c>
      <c r="D38" s="776"/>
      <c r="E38" s="11"/>
      <c r="F38" s="776"/>
      <c r="G38" s="5"/>
      <c r="H38" s="784"/>
      <c r="J38" s="200">
        <f>IF(E38="",100,IF(E38="Yes",1,IF(E38="No",0,IF(E38="Partial",0.5,IF(E38="N/A",1.001)))))</f>
        <v>100</v>
      </c>
    </row>
    <row r="39" spans="1:11" s="200" customFormat="1">
      <c r="A39" s="786"/>
      <c r="B39" s="232"/>
      <c r="C39" s="215" t="s">
        <v>1662</v>
      </c>
      <c r="D39" s="776"/>
      <c r="E39" s="208" t="str">
        <f>IF('Set Audit Scope'!$F$11="Choose from drop-down menu --&gt;","",IF('Set Audit Scope'!$F$11="","",IF('Set Audit Scope'!$F$11="No","N/A",IF('Set Audit Scope'!$F$11="N/A","N/A",IF('Set Audit Scope'!$F$11="Yes",(IF(LPA!$Q$89="","",IF(LPA!$Q$89&lt;&gt;" ",LPA!$Q$89))))))))</f>
        <v/>
      </c>
      <c r="F39" s="776"/>
      <c r="G39" s="5"/>
      <c r="H39" s="784"/>
      <c r="J39" s="200">
        <f>IF(E39="",100,IF(E39="Yes",1,IF(E39="No",0,IF(E39="Partial",0.5,IF(E39="N/A",1.001)))))</f>
        <v>100</v>
      </c>
    </row>
    <row r="40" spans="1:11" s="200" customFormat="1">
      <c r="A40" s="786"/>
      <c r="B40" s="232"/>
      <c r="C40" s="215" t="s">
        <v>1663</v>
      </c>
      <c r="D40" s="776"/>
      <c r="E40" s="208" t="str">
        <f>IF('Set Audit Scope'!$F$11="Choose from drop-down menu --&gt;","",IF('Set Audit Scope'!$F$11="","",IF('Set Audit Scope'!$F$11="No","N/A",IF('Set Audit Scope'!$F$11="N/A","N/A",IF('Set Audit Scope'!$F$11="Yes",(IF(LPA!$Q$90="","",IF(LPA!$Q$90&lt;&gt;" ",LPA!$Q$90))))))))</f>
        <v/>
      </c>
      <c r="F40" s="776"/>
      <c r="G40" s="5"/>
      <c r="H40" s="784"/>
      <c r="J40" s="200">
        <f>IF(E40="",100,IF(E40="Yes",1,IF(E40="No",0,IF(E40="Partial",0.5,IF(E40="N/A",1.001)))))</f>
        <v>100</v>
      </c>
    </row>
    <row r="41" spans="1:11" s="200" customFormat="1">
      <c r="A41" s="786"/>
      <c r="B41" s="232"/>
      <c r="C41" s="215" t="s">
        <v>1671</v>
      </c>
      <c r="D41" s="776"/>
      <c r="E41" s="208" t="str">
        <f>IF('Set Audit Scope'!$F$11="Choose from drop-down menu --&gt;","",IF('Set Audit Scope'!$F$11="","",IF('Set Audit Scope'!$F$11="No","N/A",IF('Set Audit Scope'!$F$11="N/A","N/A",IF('Set Audit Scope'!$F$11="Yes",(IF(LPA!$Q$91="","",IF(LPA!$Q$91&lt;&gt;" ",LPA!$Q$91))))))))</f>
        <v/>
      </c>
      <c r="F41" s="776"/>
      <c r="G41" s="5"/>
      <c r="H41" s="784"/>
      <c r="J41" s="200">
        <f>IF(E41="",100,IF(E41="Yes",1,IF(E41="No",0,IF(E41="Partial",0.5,IF(E41="N/A",1.001)))))</f>
        <v>100</v>
      </c>
    </row>
    <row r="42" spans="1:11" s="200" customFormat="1">
      <c r="A42" s="795"/>
      <c r="B42" s="232"/>
      <c r="C42" s="215" t="s">
        <v>1672</v>
      </c>
      <c r="D42" s="777"/>
      <c r="E42" s="208" t="str">
        <f>IF('Set Audit Scope'!$F$12="Choose from drop-down menu --&gt;","",IF('Set Audit Scope'!$F$12="","",IF('Set Audit Scope'!$F$12="No","N/A",IF('Set Audit Scope'!$F$12="N/A","N/A",IF('Set Audit Scope'!$F$12="Yes",(IF(Truenat!$Q$76="","",IF(Truenat!$Q$76&lt;&gt;" ",Truenat!$Q$76))))))))</f>
        <v/>
      </c>
      <c r="F42" s="777"/>
      <c r="G42" s="5"/>
      <c r="H42" s="784"/>
      <c r="J42" s="200">
        <f>IF(E42="",100,IF(E42="Yes",1,IF(E42="No",0,IF(E42="Partial",0.5,IF(E42="N/A",1.001)))))</f>
        <v>100</v>
      </c>
      <c r="K42" s="200">
        <f>SUM(J38:J42)</f>
        <v>500</v>
      </c>
    </row>
    <row r="43" spans="1:11" s="200" customFormat="1" ht="40.5" customHeight="1">
      <c r="A43" s="796" t="s">
        <v>108</v>
      </c>
      <c r="B43" s="658" t="s">
        <v>667</v>
      </c>
      <c r="C43" s="660"/>
      <c r="D43" s="775">
        <f>IF(E43="All N/A",0,IF(E43="Answer all sub questions",3,IF(E43="Yes",3,IF(E43="Partial",3,IF(E43="No",3,IF(E43="",3))))))</f>
        <v>3</v>
      </c>
      <c r="E43" s="208" t="str">
        <f>IF(K65&gt;23,"Answer all sub questions",IF(K65=(22*1.001),"All N/A",IF(K65&gt;=22,"Yes",IF(K65=21.021,"No",IF(K65=20.02,"No",IF(K65=19.019,"No",IF(K65=18.018,"No",IF(K65=17.017,"No",IF(K65=16.016,"No",IF(K65=15.015,"No",IF(K65=14.014,"No",IF(K65=13.013,"No",IF(K65=12.012,"No",IF(K65=11.011,"No",IF(K65=10.01,"No",IF(K65=9.009,"No",IF(K65=8.008,"No",IF(K65=7.007,"No",IF(K65=6.006,"No",IF(K65=5.005,"No",IF(K65=4.004,"No",IF(K65=3.003,"No",IF(K65=2.002,"No",IF(K65=1.001,"No",IF(K65=0,"No",IF(K65&gt;=0.5,"Partial",IF(K65&lt;=21.5,"Partial")))))))))))))))))))))))))))</f>
        <v>Answer all sub questions</v>
      </c>
      <c r="F43" s="775">
        <f>IF(E43="All N/A",D43,IF(E43="Answer all sub questions",0,IF(E43="Yes",D43,IF(E43="Partial",1,IF(E43="No",0,IF(E43="",0))))))</f>
        <v>0</v>
      </c>
      <c r="G43" s="5"/>
      <c r="H43" s="762" t="s">
        <v>668</v>
      </c>
    </row>
    <row r="44" spans="1:11" s="200" customFormat="1" ht="45">
      <c r="A44" s="797"/>
      <c r="B44" s="232"/>
      <c r="C44" s="215" t="s">
        <v>669</v>
      </c>
      <c r="D44" s="776"/>
      <c r="E44" s="11"/>
      <c r="F44" s="776"/>
      <c r="G44" s="5"/>
      <c r="H44" s="763"/>
      <c r="J44" s="200">
        <f t="shared" ref="J44:J53" si="6">IF(E44="",100,IF(E44="Yes",1,IF(E44="No",0,IF(E44="Partial",0.5,IF(E44="N/A",1.001)))))</f>
        <v>100</v>
      </c>
    </row>
    <row r="45" spans="1:11" s="200" customFormat="1" ht="30">
      <c r="A45" s="797"/>
      <c r="B45" s="232"/>
      <c r="C45" s="215" t="s">
        <v>670</v>
      </c>
      <c r="D45" s="776"/>
      <c r="E45" s="11"/>
      <c r="F45" s="776"/>
      <c r="G45" s="5"/>
      <c r="H45" s="763"/>
      <c r="J45" s="200">
        <f t="shared" ref="J45" si="7">IF(E45="",100,IF(E45="Yes",1,IF(E45="No",0,IF(E45="Partial",0.5,IF(E45="N/A",1.001)))))</f>
        <v>100</v>
      </c>
    </row>
    <row r="46" spans="1:11" s="200" customFormat="1">
      <c r="A46" s="797"/>
      <c r="B46" s="232"/>
      <c r="C46" s="216" t="s">
        <v>1598</v>
      </c>
      <c r="D46" s="776"/>
      <c r="E46" s="208" t="str">
        <f>IF('General TB Module'!$Q$168="Answer all sub questions","",IF('General TB Module'!$Q$168="","",'General TB Module'!$Q$168))</f>
        <v/>
      </c>
      <c r="F46" s="776"/>
      <c r="G46" s="270"/>
      <c r="H46" s="763"/>
      <c r="J46" s="200">
        <f t="shared" si="6"/>
        <v>100</v>
      </c>
    </row>
    <row r="47" spans="1:11" s="200" customFormat="1">
      <c r="A47" s="797"/>
      <c r="B47" s="232"/>
      <c r="C47" s="216" t="s">
        <v>1599</v>
      </c>
      <c r="D47" s="776"/>
      <c r="E47" s="208" t="str">
        <f>IF('General TB Module'!$Q$169="Answer all sub questions","",IF('General TB Module'!$Q$169="","",'General TB Module'!$Q$169))</f>
        <v/>
      </c>
      <c r="F47" s="776"/>
      <c r="G47" s="270"/>
      <c r="H47" s="763"/>
      <c r="J47" s="200">
        <f t="shared" si="6"/>
        <v>100</v>
      </c>
    </row>
    <row r="48" spans="1:11" s="200" customFormat="1">
      <c r="A48" s="797"/>
      <c r="B48" s="232"/>
      <c r="C48" s="216" t="s">
        <v>1613</v>
      </c>
      <c r="D48" s="776"/>
      <c r="E48" s="208" t="str">
        <f>IF('Set Audit Scope'!$F$5="Choose from drop-down menu --&gt;","",IF('Set Audit Scope'!$F$5="","",IF('Set Audit Scope'!$F$5="No","N/A",IF('Set Audit Scope'!$F$5="N/A","N/A",IF('Set Audit Scope'!$F$5="Yes",(IF(Smear!$Q$71="Answer all sub questions","",IF(Smear!$Q$71&lt;&gt;"Answer all sub questions",Smear!$Q$71))))))))</f>
        <v/>
      </c>
      <c r="F48" s="776"/>
      <c r="G48" s="270"/>
      <c r="H48" s="763"/>
      <c r="J48" s="200">
        <f t="shared" si="6"/>
        <v>100</v>
      </c>
    </row>
    <row r="49" spans="1:10" s="200" customFormat="1">
      <c r="A49" s="797"/>
      <c r="B49" s="232"/>
      <c r="C49" s="216" t="s">
        <v>1617</v>
      </c>
      <c r="D49" s="776"/>
      <c r="E49" s="208" t="str">
        <f>IF('Set Audit Scope'!$F$6="Choose from drop-down menu --&gt;","",IF('Set Audit Scope'!$F$6="","",IF('Set Audit Scope'!$F$6="No","N/A",IF('Set Audit Scope'!$F$6="N/A","N/A",IF('Set Audit Scope'!$F$6="Yes",(IF(Culture!$Q$83="Answer all sub questions","",IF(Culture!$Q$83&lt;&gt;"Answer all sub questions",Culture!$Q$83))))))))</f>
        <v/>
      </c>
      <c r="F49" s="776"/>
      <c r="G49" s="270"/>
      <c r="H49" s="763"/>
      <c r="J49" s="200">
        <f t="shared" ref="J49:J50" si="8">IF(E49="",100,IF(E49="Yes",1,IF(E49="No",0,IF(E49="Partial",0.5,IF(E49="N/A",1.001)))))</f>
        <v>100</v>
      </c>
    </row>
    <row r="50" spans="1:10" s="200" customFormat="1">
      <c r="A50" s="797"/>
      <c r="B50" s="232"/>
      <c r="C50" s="216" t="s">
        <v>1618</v>
      </c>
      <c r="D50" s="776"/>
      <c r="E50" s="208" t="str">
        <f>IF('Set Audit Scope'!$F$6="Choose from drop-down menu --&gt;","",IF('Set Audit Scope'!$F$6="","",IF('Set Audit Scope'!$F$6="No","N/A",IF('Set Audit Scope'!$F$6="N/A","N/A",IF('Set Audit Scope'!$F$6="Yes",(IF(Culture!$Q$87="","",IF(Culture!$Q$87&lt;&gt;" ",Culture!$Q$87))))))))</f>
        <v/>
      </c>
      <c r="F50" s="776"/>
      <c r="G50" s="270"/>
      <c r="H50" s="763"/>
      <c r="J50" s="200">
        <f t="shared" si="8"/>
        <v>100</v>
      </c>
    </row>
    <row r="51" spans="1:10" s="67" customFormat="1" ht="12.75" customHeight="1">
      <c r="A51" s="797"/>
      <c r="B51" s="84"/>
      <c r="C51" s="216" t="s">
        <v>1619</v>
      </c>
      <c r="D51" s="776"/>
      <c r="E51" s="208" t="str">
        <f>IF('Set Audit Scope'!$F$6="Choose from drop-down menu --&gt;","",IF('Set Audit Scope'!$F$6="","",IF('Set Audit Scope'!$F$6="No","N/A",IF('Set Audit Scope'!$F$6="N/A","N/A",IF('Set Audit Scope'!$F$6="Yes",(IF(Culture!$Q$88="Answer all sub questions","",IF(Culture!$Q$88&lt;&gt;"Answer all sub questions",Culture!$Q$88))))))))</f>
        <v/>
      </c>
      <c r="F51" s="776"/>
      <c r="G51" s="225"/>
      <c r="H51" s="763"/>
      <c r="J51" s="200">
        <f t="shared" si="6"/>
        <v>100</v>
      </c>
    </row>
    <row r="52" spans="1:10" s="67" customFormat="1" ht="12.75" customHeight="1">
      <c r="A52" s="797"/>
      <c r="B52" s="84"/>
      <c r="C52" s="216" t="s">
        <v>1620</v>
      </c>
      <c r="D52" s="776"/>
      <c r="E52" s="208" t="str">
        <f>IF('Set Audit Scope'!$F$6="Choose from drop-down menu --&gt;","",IF('Set Audit Scope'!$F$6="","",IF('Set Audit Scope'!$F$6="No","N/A",IF('Set Audit Scope'!$F$6="N/A","N/A",IF('Set Audit Scope'!$F$6="Yes",(IF(Culture!$Q$105="Answer all sub questions","",IF(Culture!$Q$105&lt;&gt;"Answer all sub questions",Culture!$Q$105))))))))</f>
        <v/>
      </c>
      <c r="F52" s="776"/>
      <c r="G52" s="225"/>
      <c r="H52" s="763"/>
      <c r="J52" s="200">
        <f t="shared" si="6"/>
        <v>100</v>
      </c>
    </row>
    <row r="53" spans="1:10" s="67" customFormat="1" ht="12.75" customHeight="1">
      <c r="A53" s="797"/>
      <c r="B53" s="84"/>
      <c r="C53" s="216" t="s">
        <v>1621</v>
      </c>
      <c r="D53" s="776"/>
      <c r="E53" s="208" t="str">
        <f>IF('Set Audit Scope'!$F$6="Choose from drop-down menu --&gt;","",IF('Set Audit Scope'!$F$6="","",IF('Set Audit Scope'!$F$6="No","N/A",IF('Set Audit Scope'!$F$6="N/A","N/A",IF('Set Audit Scope'!$F$6="Yes",(IF(Culture!$Q$113="Answer all sub questions","",IF(Culture!$Q$113&lt;&gt;"Answer all sub questions",Culture!$Q$113))))))))</f>
        <v/>
      </c>
      <c r="F53" s="776"/>
      <c r="G53" s="225"/>
      <c r="H53" s="763"/>
      <c r="J53" s="200">
        <f t="shared" si="6"/>
        <v>100</v>
      </c>
    </row>
    <row r="54" spans="1:10" s="67" customFormat="1" ht="12.75" customHeight="1">
      <c r="A54" s="797"/>
      <c r="B54" s="84"/>
      <c r="C54" s="216" t="s">
        <v>1622</v>
      </c>
      <c r="D54" s="776"/>
      <c r="E54" s="208" t="str">
        <f>IF('Set Audit Scope'!$F$6="Choose from drop-down menu --&gt;","",IF('Set Audit Scope'!$F$6="","",IF('Set Audit Scope'!$F$6="No","N/A",IF('Set Audit Scope'!$F$6="N/A","N/A",IF('Set Audit Scope'!$F$6="Yes",(IF(Culture!$Q$122="Answer all sub questions","",IF(Culture!$Q$122&lt;&gt;"Answer all sub questions",Culture!$Q$122))))))))</f>
        <v/>
      </c>
      <c r="F54" s="776"/>
      <c r="G54" s="225"/>
      <c r="H54" s="763"/>
      <c r="J54" s="200">
        <f t="shared" ref="J54:J65" si="9">IF(E54="",100,IF(E54="Yes",1,IF(E54="No",0,IF(E54="Partial",0.5,IF(E54="N/A",1.001)))))</f>
        <v>100</v>
      </c>
    </row>
    <row r="55" spans="1:10" s="200" customFormat="1">
      <c r="A55" s="797"/>
      <c r="B55" s="232"/>
      <c r="C55" s="216" t="s">
        <v>1626</v>
      </c>
      <c r="D55" s="776"/>
      <c r="E55" s="208" t="str">
        <f>IF('Set Audit Scope'!$F$7="Choose from drop-down menu --&gt;","",IF('Set Audit Scope'!$F$7="","",IF('Set Audit Scope'!$F$7="No","N/A",IF('Set Audit Scope'!$F$7="N/A","N/A",IF('Set Audit Scope'!$F$7="Yes",(IF(DST!$Q$98="Answer all sub questions","",IF(DST!$Q$98&lt;&gt;"Answer all sub questions",DST!$Q$98))))))))</f>
        <v/>
      </c>
      <c r="F55" s="776"/>
      <c r="G55" s="270"/>
      <c r="H55" s="763"/>
      <c r="J55" s="200">
        <f t="shared" si="9"/>
        <v>100</v>
      </c>
    </row>
    <row r="56" spans="1:10" s="200" customFormat="1">
      <c r="A56" s="797"/>
      <c r="B56" s="232"/>
      <c r="C56" s="216" t="s">
        <v>1627</v>
      </c>
      <c r="D56" s="776"/>
      <c r="E56" s="208" t="str">
        <f>IF('Set Audit Scope'!$F$7="Choose from drop-down menu --&gt;","",IF('Set Audit Scope'!$F$7="","",IF('Set Audit Scope'!$F$7="No","N/A",IF('Set Audit Scope'!$F$7="N/A","N/A",IF('Set Audit Scope'!$F$7="Yes",(IF(DST!$Q$102="","",IF(DST!$Q$102&lt;&gt;" ",DST!$Q$102))))))))</f>
        <v/>
      </c>
      <c r="F56" s="776"/>
      <c r="G56" s="270"/>
      <c r="H56" s="763"/>
      <c r="J56" s="200">
        <f t="shared" si="9"/>
        <v>100</v>
      </c>
    </row>
    <row r="57" spans="1:10" s="200" customFormat="1">
      <c r="A57" s="797"/>
      <c r="B57" s="232"/>
      <c r="C57" s="216" t="s">
        <v>1628</v>
      </c>
      <c r="D57" s="776"/>
      <c r="E57" s="208" t="str">
        <f>IF('Set Audit Scope'!$F$7="Choose from drop-down menu --&gt;","",IF('Set Audit Scope'!$F$7="","",IF('Set Audit Scope'!$F$7="No","N/A",IF('Set Audit Scope'!$F$7="N/A","N/A",IF('Set Audit Scope'!$F$7="Yes",(IF(DST!$Q$103="Answer all sub questions","",IF(DST!$Q$103&lt;&gt;"Answer all sub questions",DST!$Q$103))))))))</f>
        <v/>
      </c>
      <c r="F57" s="776"/>
      <c r="G57" s="270"/>
      <c r="H57" s="763"/>
      <c r="J57" s="200">
        <f t="shared" si="9"/>
        <v>100</v>
      </c>
    </row>
    <row r="58" spans="1:10" s="200" customFormat="1">
      <c r="A58" s="797"/>
      <c r="B58" s="232"/>
      <c r="C58" s="216" t="s">
        <v>1634</v>
      </c>
      <c r="D58" s="776"/>
      <c r="E58" s="208" t="str">
        <f>IF('Set Audit Scope'!$F$8="Choose from drop-down menu --&gt;","",IF('Set Audit Scope'!$F$8="","",IF('Set Audit Scope'!$F$8="No","N/A",IF('Set Audit Scope'!$F$8="N/A","N/A",IF('Set Audit Scope'!$F$8="Yes",(IF(Xpert!$Q$79="Answer all sub questions","",IF(Xpert!$Q$79&lt;&gt;"Answer all sub questions", Xpert!$Q$79))))))))</f>
        <v/>
      </c>
      <c r="F58" s="776"/>
      <c r="G58" s="270"/>
      <c r="H58" s="763"/>
      <c r="J58" s="200">
        <f t="shared" si="9"/>
        <v>100</v>
      </c>
    </row>
    <row r="59" spans="1:10" s="200" customFormat="1">
      <c r="A59" s="797"/>
      <c r="B59" s="232"/>
      <c r="C59" s="216" t="s">
        <v>1643</v>
      </c>
      <c r="D59" s="776"/>
      <c r="E59" s="208" t="str">
        <f>IF('Set Audit Scope'!$F$9="Choose from drop-down menu --&gt;","",IF('Set Audit Scope'!$F$9="","",IF('Set Audit Scope'!$F$9="No","N/A",IF('Set Audit Scope'!$F$9="N/A","N/A",IF('Set Audit Scope'!$F$9="Yes",(IF('TB LAMP'!$Q$69="Answer all sub questions","",IF('TB LAMP'!$Q$69&lt;&gt;"Answer all sub questions",'TB LAMP'!$Q$69))))))))</f>
        <v/>
      </c>
      <c r="F59" s="776"/>
      <c r="G59" s="270"/>
      <c r="H59" s="763"/>
      <c r="J59" s="200">
        <f t="shared" si="9"/>
        <v>100</v>
      </c>
    </row>
    <row r="60" spans="1:10" s="200" customFormat="1">
      <c r="A60" s="797"/>
      <c r="B60" s="232"/>
      <c r="C60" s="216" t="s">
        <v>1644</v>
      </c>
      <c r="D60" s="776"/>
      <c r="E60" s="208" t="str">
        <f>IF('Set Audit Scope'!$F$9="Choose from drop-down menu --&gt;","",IF('Set Audit Scope'!$F$9="","",IF('Set Audit Scope'!$F$9="No","N/A",IF('Set Audit Scope'!$F$9="N/A","N/A",IF('Set Audit Scope'!$F$9="Yes",(IF('TB LAMP'!$Q$74="Answer all sub questions","",IF('TB LAMP'!$Q$74&lt;&gt;"Answer all sub questions",'TB LAMP'!$Q$74))))))))</f>
        <v/>
      </c>
      <c r="F60" s="776"/>
      <c r="G60" s="270"/>
      <c r="H60" s="763"/>
      <c r="J60" s="200">
        <f t="shared" ref="J60:J64" si="10">IF(E60="",100,IF(E60="Yes",1,IF(E60="No",0,IF(E60="Partial",0.5,IF(E60="N/A",1.001)))))</f>
        <v>100</v>
      </c>
    </row>
    <row r="61" spans="1:10" s="200" customFormat="1">
      <c r="A61" s="797"/>
      <c r="B61" s="232"/>
      <c r="C61" s="216" t="s">
        <v>1645</v>
      </c>
      <c r="D61" s="776"/>
      <c r="E61" s="208" t="str">
        <f>IF('Set Audit Scope'!$F$9="Choose from drop-down menu --&gt;","",IF('Set Audit Scope'!$F$9="","",IF('Set Audit Scope'!$F$9="No","N/A",IF('Set Audit Scope'!$F$9="N/A","N/A",IF('Set Audit Scope'!$F$9="Yes",(IF('TB LAMP'!$Q$86="Answer all sub questions","",IF('TB LAMP'!$Q$86&lt;&gt;"Answer all sub questions",'TB LAMP'!$Q$86))))))))</f>
        <v/>
      </c>
      <c r="F61" s="776"/>
      <c r="G61" s="270"/>
      <c r="H61" s="763"/>
      <c r="J61" s="200">
        <f t="shared" si="10"/>
        <v>100</v>
      </c>
    </row>
    <row r="62" spans="1:10" s="200" customFormat="1">
      <c r="A62" s="797"/>
      <c r="B62" s="232"/>
      <c r="C62" s="216" t="s">
        <v>1652</v>
      </c>
      <c r="D62" s="776"/>
      <c r="E62" s="208" t="str">
        <f>IF('Set Audit Scope'!$F$10="Choose from drop-down menu --&gt;","",IF('Set Audit Scope'!$F$10="","",IF('Set Audit Scope'!$F$10="No","N/A",IF('Set Audit Scope'!$F$10="N/A","N/A",IF('Set Audit Scope'!$F$10="Yes",(IF('LF LAM'!$Q$63="Answer all sub questions","",IF('LF LAM'!$Q$63&lt;&gt;"Answer all sub questions",'LF LAM'!$Q$63))))))))</f>
        <v/>
      </c>
      <c r="F62" s="776"/>
      <c r="G62" s="270"/>
      <c r="H62" s="763"/>
      <c r="J62" s="200">
        <f t="shared" si="10"/>
        <v>100</v>
      </c>
    </row>
    <row r="63" spans="1:10" s="200" customFormat="1">
      <c r="A63" s="797"/>
      <c r="B63" s="232"/>
      <c r="C63" s="216" t="s">
        <v>1664</v>
      </c>
      <c r="D63" s="776"/>
      <c r="E63" s="208" t="str">
        <f>IF('Set Audit Scope'!$F$11="Choose from drop-down menu --&gt;","",IF('Set Audit Scope'!$F$11="","",IF('Set Audit Scope'!$F$11="No","N/A",IF('Set Audit Scope'!$F$11="N/A","N/A",IF('Set Audit Scope'!$F$11="Yes",(IF(LPA!$Q$96="Answer all sub questions","",IF(LPA!$Q$96&lt;&gt;"Answer all sub questions",LPA!$Q$96))))))))</f>
        <v/>
      </c>
      <c r="F63" s="776"/>
      <c r="G63" s="270"/>
      <c r="H63" s="763"/>
      <c r="J63" s="200">
        <f t="shared" si="10"/>
        <v>100</v>
      </c>
    </row>
    <row r="64" spans="1:10" s="200" customFormat="1">
      <c r="A64" s="797"/>
      <c r="B64" s="232"/>
      <c r="C64" s="216" t="s">
        <v>1665</v>
      </c>
      <c r="D64" s="776"/>
      <c r="E64" s="208" t="str">
        <f>IF('Set Audit Scope'!$F$10="Choose from drop-down menu --&gt;","",IF('Set Audit Scope'!$F$10="","",IF('Set Audit Scope'!$F$10="No","N/A",IF('Set Audit Scope'!$F$10="N/A","N/A",IF('Set Audit Scope'!$F$10="Yes",(IF('LF LAM'!$Q$107="Answer all sub questions","",IF('LF LAM'!$Q$107&lt;&gt;"Answer all sub questions",'LF LAM'!$Q$107))))))))</f>
        <v/>
      </c>
      <c r="F64" s="776"/>
      <c r="G64" s="270"/>
      <c r="H64" s="763"/>
      <c r="J64" s="200">
        <f t="shared" si="10"/>
        <v>100</v>
      </c>
    </row>
    <row r="65" spans="1:11" s="200" customFormat="1">
      <c r="A65" s="798"/>
      <c r="B65" s="232"/>
      <c r="C65" s="216" t="s">
        <v>1673</v>
      </c>
      <c r="D65" s="777"/>
      <c r="E65" s="208" t="str">
        <f>IF('Set Audit Scope'!$F$12="Choose from drop-down menu --&gt;","",IF('Set Audit Scope'!$F$12="","",IF('Set Audit Scope'!$F$12="No","N/A",IF('Set Audit Scope'!$F$12="N/A","N/A",IF('Set Audit Scope'!$F$12="Yes",(IF(Truenat!$Q$78="Answer all sub questions","",IF(Truenat!$Q$78&lt;&gt;"Answer all sub questions",Truenat!$Q$78))))))))</f>
        <v/>
      </c>
      <c r="F65" s="777"/>
      <c r="G65" s="270"/>
      <c r="H65" s="764"/>
      <c r="J65" s="200">
        <f t="shared" si="9"/>
        <v>100</v>
      </c>
      <c r="K65" s="200">
        <f>SUM(J44:J65)</f>
        <v>2200</v>
      </c>
    </row>
    <row r="66" spans="1:11" s="200" customFormat="1" ht="43.5" customHeight="1">
      <c r="A66" s="785" t="s">
        <v>671</v>
      </c>
      <c r="B66" s="658" t="s">
        <v>672</v>
      </c>
      <c r="C66" s="660"/>
      <c r="D66" s="775">
        <f t="shared" ref="D66" si="11">IF(E66="All N/A",0,IF(E66="Answer all sub questions",2,IF(E66="Yes",2,IF(E66="Partial",2,IF(E66="No",2,IF(E66="",2))))))</f>
        <v>2</v>
      </c>
      <c r="E66" s="208" t="str">
        <f>IF(K68&gt;3,"Answer all sub questions",IF(K68=(2*1.001),"All N/A",IF(K68&gt;=2,"Yes",IF(K68=0,"No",IF(K68&gt;=0.5,"Partial",IF(K68&lt;=1.5,"Partial"))))))</f>
        <v>Answer all sub questions</v>
      </c>
      <c r="F66" s="775">
        <f>IF(E66="All N/A",D66,IF(E66="Answer all sub questions",0,IF(E66="Yes",D66,IF(E66="Partial",1,IF(E66="No",0,IF(E66="",0))))))</f>
        <v>0</v>
      </c>
      <c r="G66" s="5"/>
      <c r="H66" s="784" t="s">
        <v>673</v>
      </c>
    </row>
    <row r="67" spans="1:11" s="200" customFormat="1" ht="45">
      <c r="A67" s="786"/>
      <c r="B67" s="232"/>
      <c r="C67" s="215" t="s">
        <v>674</v>
      </c>
      <c r="D67" s="776"/>
      <c r="E67" s="32"/>
      <c r="F67" s="776"/>
      <c r="G67" s="5"/>
      <c r="H67" s="784"/>
      <c r="J67" s="200">
        <f>IF(E67="",100,IF(E67="Yes",1,IF(E67="No",0,IF(E67="Partial",0.5,IF(E67="N/A",1.001)))))</f>
        <v>100</v>
      </c>
    </row>
    <row r="68" spans="1:11" s="200" customFormat="1" ht="30">
      <c r="A68" s="795"/>
      <c r="B68" s="232"/>
      <c r="C68" s="215" t="s">
        <v>675</v>
      </c>
      <c r="D68" s="777"/>
      <c r="E68" s="32"/>
      <c r="F68" s="777"/>
      <c r="G68" s="5"/>
      <c r="H68" s="784"/>
      <c r="J68" s="200">
        <f>IF(E68="",100,IF(E68="Yes",1,IF(E68="No",0,IF(E68="Partial",0.5,IF(E68="N/A",1.001)))))</f>
        <v>100</v>
      </c>
      <c r="K68" s="200">
        <f>SUM(J67:J68)</f>
        <v>200</v>
      </c>
    </row>
    <row r="69" spans="1:11" s="200" customFormat="1" ht="42" customHeight="1">
      <c r="A69" s="785" t="s">
        <v>676</v>
      </c>
      <c r="B69" s="793" t="s">
        <v>677</v>
      </c>
      <c r="C69" s="794"/>
      <c r="D69" s="775">
        <f t="shared" ref="D69" si="12">IF(E69="All N/A",0,IF(E69="Answer all sub questions",2,IF(E69="Yes",2,IF(E69="Partial",2,IF(E69="No",2,IF(E69="",2))))))</f>
        <v>2</v>
      </c>
      <c r="E69" s="208" t="str">
        <f>IF(K74&gt;6,"Answer all sub questions",IF(K74=(5*1.001),"All N/A",IF(K74&gt;=5,"Yes",IF(K74=0,"No",IF(K74&gt;=0.5,"Partial",IF(K74&lt;=4.5,"Partial"))))))</f>
        <v>Answer all sub questions</v>
      </c>
      <c r="F69" s="775">
        <f>IF(E69="All N/A",D69,IF(E69="Answer all sub questions",0,IF(E69="Yes",D69,IF(E69="Partial",1,IF(E69="No",0,IF(E69="",0))))))</f>
        <v>0</v>
      </c>
      <c r="G69" s="5"/>
      <c r="H69" s="784" t="s">
        <v>678</v>
      </c>
    </row>
    <row r="70" spans="1:11" s="200" customFormat="1">
      <c r="A70" s="786"/>
      <c r="B70" s="232"/>
      <c r="C70" s="211" t="s">
        <v>679</v>
      </c>
      <c r="D70" s="776"/>
      <c r="E70" s="32"/>
      <c r="F70" s="776"/>
      <c r="G70" s="6"/>
      <c r="H70" s="784"/>
      <c r="J70" s="200">
        <f>IF(E70="",100,IF(E70="Yes",1,IF(E70="No",0,IF(E70="Partial",0.5,IF(E70="N/A",1.001)))))</f>
        <v>100</v>
      </c>
    </row>
    <row r="71" spans="1:11" s="200" customFormat="1">
      <c r="A71" s="786"/>
      <c r="B71" s="232"/>
      <c r="C71" s="211" t="s">
        <v>680</v>
      </c>
      <c r="D71" s="776"/>
      <c r="E71" s="32"/>
      <c r="F71" s="776"/>
      <c r="G71" s="6"/>
      <c r="H71" s="784"/>
      <c r="J71" s="200">
        <f>IF(E71="",100,IF(E71="Yes",1,IF(E71="No",0,IF(E71="Partial",0.5,IF(E71="N/A",1.001)))))</f>
        <v>100</v>
      </c>
    </row>
    <row r="72" spans="1:11" s="200" customFormat="1">
      <c r="A72" s="786"/>
      <c r="B72" s="232"/>
      <c r="C72" s="211" t="s">
        <v>681</v>
      </c>
      <c r="D72" s="776"/>
      <c r="E72" s="32"/>
      <c r="F72" s="776"/>
      <c r="G72" s="6"/>
      <c r="H72" s="784"/>
      <c r="J72" s="200">
        <f>IF(E72="",100,IF(E72="Yes",1,IF(E72="No",0,IF(E72="Partial",0.5,IF(E72="N/A",1.001)))))</f>
        <v>100</v>
      </c>
    </row>
    <row r="73" spans="1:11" s="200" customFormat="1">
      <c r="A73" s="786"/>
      <c r="B73" s="232"/>
      <c r="C73" s="211" t="s">
        <v>682</v>
      </c>
      <c r="D73" s="776"/>
      <c r="E73" s="32"/>
      <c r="F73" s="776"/>
      <c r="G73" s="6"/>
      <c r="H73" s="784"/>
      <c r="J73" s="200">
        <f>IF(E73="",100,IF(E73="Yes",1,IF(E73="No",0,IF(E73="Partial",0.5,IF(E73="N/A",1.001)))))</f>
        <v>100</v>
      </c>
    </row>
    <row r="74" spans="1:11" s="200" customFormat="1">
      <c r="A74" s="795"/>
      <c r="B74" s="232"/>
      <c r="C74" s="211" t="s">
        <v>683</v>
      </c>
      <c r="D74" s="777"/>
      <c r="E74" s="32"/>
      <c r="F74" s="777"/>
      <c r="G74" s="6"/>
      <c r="H74" s="784"/>
      <c r="J74" s="200">
        <f>IF(E74="",100,IF(E74="Yes",1,IF(E74="No",0,IF(E74="Partial",0.5,IF(E74="N/A",1.001)))))</f>
        <v>100</v>
      </c>
      <c r="K74" s="200">
        <f>SUM(J70:J74)</f>
        <v>500</v>
      </c>
    </row>
    <row r="75" spans="1:11" s="200" customFormat="1" ht="41.25" customHeight="1">
      <c r="A75" s="269" t="s">
        <v>684</v>
      </c>
      <c r="B75" s="658" t="s">
        <v>685</v>
      </c>
      <c r="C75" s="660"/>
      <c r="D75" s="205">
        <f>IF(E75="N/A",0,IF(E75="Answer all sub questions",2,IF(E75="Yes",2,IF(E75="Partial",2,IF(E75="No",2,IF(E75="",2))))))</f>
        <v>2</v>
      </c>
      <c r="E75" s="11"/>
      <c r="F75" s="205">
        <f>IF(E75="N/A",D75,IF(E75="Answer all sub questions",0,IF(E75="Yes",D75,IF(E75="Partial",1,IF(E75="No",0,IF(E75="",0))))))</f>
        <v>0</v>
      </c>
      <c r="G75" s="5"/>
      <c r="H75" s="206" t="s">
        <v>686</v>
      </c>
    </row>
    <row r="76" spans="1:11" s="200" customFormat="1" ht="40.5" customHeight="1">
      <c r="A76" s="785" t="s">
        <v>112</v>
      </c>
      <c r="B76" s="803" t="s">
        <v>687</v>
      </c>
      <c r="C76" s="803"/>
      <c r="D76" s="775">
        <f>IF(E76="All N/A",0,IF(E76="Answer all sub questions",3,IF(E76="Yes",3,IF(E76="Partial",3,IF(E76="No",3,IF(E76="",3))))))</f>
        <v>3</v>
      </c>
      <c r="E76" s="208" t="str">
        <f>IF(K82&gt;7,"Answer all sub questions",IF(K82=(6*1.001),"All N/A",IF(K82&gt;=6,"Yes",IF(K82=5.005,"No",IF(K82=4.004,"No",IF(K82=3.003,"No",IF(K82=2.002,"No",IF(K82=1.001,"No",IF(K82=0,"No",IF(K82&gt;=0.5,"Partial",IF(K82&lt;=5.5,"Partial")))))))))))</f>
        <v>Answer all sub questions</v>
      </c>
      <c r="F76" s="775">
        <f>IF(E76="All N/A",D76,IF(E76="Answer all sub questions",0,IF(E76="Yes",D76,IF(E76="Partial",1,IF(E76="No",0,IF(E76="",0))))))</f>
        <v>0</v>
      </c>
      <c r="G76" s="5"/>
      <c r="H76" s="762" t="s">
        <v>688</v>
      </c>
    </row>
    <row r="77" spans="1:11" s="200" customFormat="1">
      <c r="A77" s="786"/>
      <c r="B77" s="232"/>
      <c r="C77" s="211" t="s">
        <v>689</v>
      </c>
      <c r="D77" s="776"/>
      <c r="E77" s="11"/>
      <c r="F77" s="776"/>
      <c r="G77" s="6"/>
      <c r="H77" s="763"/>
      <c r="J77" s="200">
        <f>IF(E77="",100,IF(E77="Yes",1,IF(E77="No",0,IF(E77="Partial",0.5,IF(E77="N/A",1.001)))))</f>
        <v>100</v>
      </c>
    </row>
    <row r="78" spans="1:11" s="200" customFormat="1" ht="30">
      <c r="A78" s="786"/>
      <c r="B78" s="232"/>
      <c r="C78" s="211" t="s">
        <v>690</v>
      </c>
      <c r="D78" s="776"/>
      <c r="E78" s="11"/>
      <c r="F78" s="776"/>
      <c r="G78" s="6"/>
      <c r="H78" s="763"/>
      <c r="J78" s="200">
        <f>IF(E234="",100,IF(E234="Yes",1,IF(E234="No",0,IF(E234="Partial",0.5,IF(E234="N/A",1.001)))))</f>
        <v>100</v>
      </c>
    </row>
    <row r="79" spans="1:11" s="200" customFormat="1" ht="30">
      <c r="A79" s="786"/>
      <c r="B79" s="232"/>
      <c r="C79" s="211" t="s">
        <v>691</v>
      </c>
      <c r="D79" s="776"/>
      <c r="E79" s="11"/>
      <c r="F79" s="776"/>
      <c r="G79" s="6"/>
      <c r="H79" s="763"/>
      <c r="J79" s="200">
        <f t="shared" ref="J79:J82" si="13">IF(E79="",100,IF(E79="Yes",1,IF(E79="No",0,IF(E79="Partial",0.5,IF(E79="N/A",1.001)))))</f>
        <v>100</v>
      </c>
    </row>
    <row r="80" spans="1:11" s="200" customFormat="1" ht="12.75" customHeight="1">
      <c r="A80" s="786"/>
      <c r="B80" s="232"/>
      <c r="C80" s="211" t="s">
        <v>692</v>
      </c>
      <c r="D80" s="776"/>
      <c r="E80" s="11"/>
      <c r="F80" s="776"/>
      <c r="G80" s="6"/>
      <c r="H80" s="763"/>
      <c r="J80" s="200">
        <f t="shared" si="13"/>
        <v>100</v>
      </c>
    </row>
    <row r="81" spans="1:11" s="200" customFormat="1" ht="12.75" customHeight="1">
      <c r="A81" s="786"/>
      <c r="B81" s="232"/>
      <c r="C81" s="211" t="s">
        <v>693</v>
      </c>
      <c r="D81" s="776"/>
      <c r="E81" s="11"/>
      <c r="F81" s="776"/>
      <c r="G81" s="6"/>
      <c r="H81" s="763"/>
      <c r="J81" s="200">
        <f t="shared" si="13"/>
        <v>100</v>
      </c>
    </row>
    <row r="82" spans="1:11" s="67" customFormat="1" ht="12.75" customHeight="1">
      <c r="A82" s="786"/>
      <c r="B82" s="84"/>
      <c r="C82" s="216" t="s">
        <v>1600</v>
      </c>
      <c r="D82" s="776"/>
      <c r="E82" s="208" t="str">
        <f>IF('General TB Module'!$Q$170="Answer all sub questions","",IF('General TB Module'!$Q$170="","",'General TB Module'!$Q$170))</f>
        <v/>
      </c>
      <c r="F82" s="776"/>
      <c r="G82" s="225"/>
      <c r="H82" s="763"/>
      <c r="J82" s="200">
        <f t="shared" si="13"/>
        <v>100</v>
      </c>
      <c r="K82" s="200">
        <f>SUM(J77:J82)</f>
        <v>600</v>
      </c>
    </row>
    <row r="83" spans="1:11" s="200" customFormat="1" ht="14">
      <c r="A83" s="269"/>
      <c r="B83" s="399" t="s">
        <v>84</v>
      </c>
      <c r="C83" s="410"/>
      <c r="D83" s="114">
        <f>SUM(D3:D82)</f>
        <v>32</v>
      </c>
      <c r="E83" s="114"/>
      <c r="F83" s="114">
        <f>SUM(F3:F82)</f>
        <v>0</v>
      </c>
      <c r="G83" s="98"/>
      <c r="H83" s="98"/>
    </row>
    <row r="84" spans="1:11" s="200" customFormat="1" ht="14">
      <c r="A84" s="94"/>
      <c r="B84" s="251"/>
      <c r="C84" s="251"/>
      <c r="D84" s="252"/>
      <c r="E84" s="252"/>
      <c r="F84" s="252"/>
      <c r="G84" s="67"/>
      <c r="H84" s="67"/>
    </row>
    <row r="85" spans="1:11" s="200" customFormat="1" ht="14" hidden="1">
      <c r="A85" s="227"/>
      <c r="B85" s="251"/>
      <c r="C85" s="251"/>
      <c r="D85" s="252"/>
      <c r="E85" s="252"/>
      <c r="F85" s="252"/>
      <c r="G85" s="67"/>
      <c r="H85" s="67"/>
    </row>
    <row r="86" spans="1:11" s="200" customFormat="1" ht="14" hidden="1">
      <c r="A86" s="200" t="s">
        <v>5</v>
      </c>
      <c r="B86" s="251"/>
      <c r="C86" s="251"/>
      <c r="D86" s="252"/>
      <c r="E86" s="252"/>
      <c r="F86" s="252"/>
      <c r="G86" s="67"/>
      <c r="H86" s="67"/>
    </row>
    <row r="87" spans="1:11" s="200" customFormat="1" ht="14" hidden="1">
      <c r="A87" s="200" t="s">
        <v>85</v>
      </c>
      <c r="B87" s="251"/>
      <c r="C87" s="251"/>
      <c r="D87" s="252"/>
      <c r="E87" s="252"/>
      <c r="F87" s="252"/>
      <c r="G87" s="67"/>
      <c r="H87" s="67"/>
    </row>
    <row r="88" spans="1:11" s="200" customFormat="1" ht="14" hidden="1">
      <c r="A88" s="200" t="s">
        <v>7</v>
      </c>
      <c r="B88" s="251"/>
      <c r="C88" s="251"/>
      <c r="D88" s="252"/>
      <c r="E88" s="252"/>
      <c r="F88" s="252"/>
      <c r="G88" s="67"/>
      <c r="H88" s="67"/>
    </row>
    <row r="89" spans="1:11" s="200" customFormat="1" ht="14" hidden="1">
      <c r="A89" s="200" t="s">
        <v>29</v>
      </c>
      <c r="B89" s="251"/>
      <c r="C89" s="251"/>
      <c r="D89" s="252"/>
      <c r="E89" s="252"/>
      <c r="F89" s="252"/>
      <c r="G89" s="67"/>
      <c r="H89" s="67"/>
    </row>
    <row r="90" spans="1:11" s="200" customFormat="1" ht="14">
      <c r="A90" s="94"/>
      <c r="B90" s="251"/>
      <c r="C90" s="251"/>
      <c r="D90" s="252"/>
      <c r="E90" s="252"/>
      <c r="F90" s="252"/>
      <c r="G90" s="67"/>
      <c r="H90" s="67"/>
    </row>
    <row r="91" spans="1:11" s="200" customFormat="1" ht="14">
      <c r="A91" s="94"/>
      <c r="B91" s="251"/>
      <c r="C91" s="251"/>
      <c r="D91" s="252"/>
      <c r="E91" s="252"/>
      <c r="F91" s="252"/>
      <c r="G91" s="67"/>
      <c r="H91" s="67"/>
    </row>
    <row r="92" spans="1:11" s="200" customFormat="1" ht="14">
      <c r="A92" s="94"/>
      <c r="B92" s="251"/>
      <c r="C92" s="251"/>
      <c r="D92" s="252"/>
      <c r="E92" s="252"/>
      <c r="F92" s="252"/>
      <c r="G92" s="67"/>
      <c r="H92" s="67"/>
    </row>
    <row r="93" spans="1:11" s="200" customFormat="1" ht="14">
      <c r="A93" s="94"/>
      <c r="B93" s="251"/>
      <c r="C93" s="251"/>
      <c r="D93" s="252"/>
      <c r="E93" s="252"/>
      <c r="F93" s="252"/>
      <c r="G93" s="67"/>
      <c r="H93" s="67"/>
    </row>
    <row r="94" spans="1:11" s="200" customFormat="1" ht="14">
      <c r="A94" s="94"/>
      <c r="B94" s="251"/>
      <c r="C94" s="251"/>
      <c r="D94" s="252"/>
      <c r="E94" s="252"/>
      <c r="F94" s="252"/>
      <c r="G94" s="67"/>
      <c r="H94" s="67"/>
    </row>
    <row r="95" spans="1:11" s="200" customFormat="1" ht="14">
      <c r="A95" s="94"/>
      <c r="B95" s="251"/>
      <c r="C95" s="251"/>
      <c r="D95" s="252"/>
      <c r="E95" s="252"/>
      <c r="F95" s="252"/>
      <c r="G95" s="67"/>
      <c r="H95" s="67"/>
    </row>
    <row r="96" spans="1:11" s="200" customFormat="1" ht="14">
      <c r="A96" s="94"/>
      <c r="B96" s="251"/>
      <c r="C96" s="251"/>
      <c r="D96" s="252"/>
      <c r="E96" s="252"/>
      <c r="F96" s="252"/>
      <c r="G96" s="67"/>
      <c r="H96" s="67"/>
    </row>
    <row r="97" spans="1:8" s="200" customFormat="1" ht="14">
      <c r="A97" s="94"/>
      <c r="B97" s="251"/>
      <c r="C97" s="251"/>
      <c r="D97" s="252"/>
      <c r="E97" s="252"/>
      <c r="F97" s="252"/>
      <c r="G97" s="67"/>
      <c r="H97" s="67"/>
    </row>
    <row r="98" spans="1:8" s="200" customFormat="1" ht="14">
      <c r="A98" s="94"/>
      <c r="B98" s="251"/>
      <c r="C98" s="251"/>
      <c r="D98" s="252"/>
      <c r="E98" s="252"/>
      <c r="F98" s="252"/>
      <c r="G98" s="67"/>
      <c r="H98" s="67"/>
    </row>
    <row r="99" spans="1:8" s="200" customFormat="1" ht="14">
      <c r="A99" s="94"/>
      <c r="B99" s="251"/>
      <c r="C99" s="251"/>
      <c r="D99" s="252"/>
      <c r="E99" s="252"/>
      <c r="F99" s="252"/>
      <c r="G99" s="67"/>
      <c r="H99" s="67"/>
    </row>
    <row r="100" spans="1:8" s="200" customFormat="1" ht="14">
      <c r="A100" s="94"/>
      <c r="B100" s="251"/>
      <c r="C100" s="251"/>
      <c r="D100" s="252"/>
      <c r="E100" s="252"/>
      <c r="F100" s="252"/>
      <c r="G100" s="67"/>
      <c r="H100" s="67"/>
    </row>
    <row r="101" spans="1:8" s="200" customFormat="1" ht="14">
      <c r="A101" s="94"/>
      <c r="B101" s="251"/>
      <c r="C101" s="251"/>
      <c r="D101" s="252"/>
      <c r="E101" s="252"/>
      <c r="F101" s="252"/>
      <c r="G101" s="67"/>
      <c r="H101" s="67"/>
    </row>
    <row r="102" spans="1:8" s="200" customFormat="1" ht="14">
      <c r="A102" s="94"/>
      <c r="B102" s="251"/>
      <c r="C102" s="251"/>
      <c r="D102" s="252"/>
      <c r="E102" s="252"/>
      <c r="F102" s="252"/>
      <c r="G102" s="67"/>
      <c r="H102" s="67"/>
    </row>
    <row r="103" spans="1:8" s="200" customFormat="1" ht="14">
      <c r="A103" s="94"/>
      <c r="B103" s="251"/>
      <c r="C103" s="251"/>
      <c r="D103" s="252"/>
      <c r="E103" s="252"/>
      <c r="F103" s="252"/>
      <c r="G103" s="67"/>
      <c r="H103" s="67"/>
    </row>
    <row r="104" spans="1:8" s="200" customFormat="1" ht="14">
      <c r="A104" s="94"/>
      <c r="B104" s="251"/>
      <c r="C104" s="251"/>
      <c r="D104" s="252"/>
      <c r="E104" s="252"/>
      <c r="F104" s="252"/>
      <c r="G104" s="67"/>
      <c r="H104" s="67"/>
    </row>
    <row r="105" spans="1:8" s="200" customFormat="1" ht="14">
      <c r="A105" s="94"/>
      <c r="B105" s="251"/>
      <c r="C105" s="251"/>
      <c r="D105" s="252"/>
      <c r="E105" s="252"/>
      <c r="F105" s="252"/>
      <c r="G105" s="67"/>
      <c r="H105" s="67"/>
    </row>
    <row r="106" spans="1:8" s="200" customFormat="1" ht="14">
      <c r="A106" s="94"/>
      <c r="B106" s="251"/>
      <c r="C106" s="251"/>
      <c r="D106" s="252"/>
      <c r="E106" s="252"/>
      <c r="F106" s="252"/>
      <c r="G106" s="67"/>
      <c r="H106" s="67"/>
    </row>
    <row r="107" spans="1:8" s="200" customFormat="1" ht="14">
      <c r="A107" s="94"/>
      <c r="B107" s="251"/>
      <c r="C107" s="251"/>
      <c r="D107" s="252"/>
      <c r="E107" s="252"/>
      <c r="F107" s="252"/>
      <c r="G107" s="67"/>
      <c r="H107" s="67"/>
    </row>
    <row r="108" spans="1:8" s="200" customFormat="1" ht="14">
      <c r="A108" s="94"/>
      <c r="B108" s="251"/>
      <c r="C108" s="251"/>
      <c r="D108" s="252"/>
      <c r="E108" s="252"/>
      <c r="F108" s="252"/>
      <c r="G108" s="67"/>
      <c r="H108" s="67"/>
    </row>
    <row r="109" spans="1:8" s="200" customFormat="1" ht="14">
      <c r="A109" s="94"/>
      <c r="B109" s="251"/>
      <c r="C109" s="251"/>
      <c r="D109" s="252"/>
      <c r="E109" s="252"/>
      <c r="F109" s="252"/>
      <c r="G109" s="67"/>
      <c r="H109" s="67"/>
    </row>
    <row r="110" spans="1:8" s="200" customFormat="1" ht="14">
      <c r="A110" s="94"/>
      <c r="B110" s="251"/>
      <c r="C110" s="251"/>
      <c r="D110" s="252"/>
      <c r="E110" s="252"/>
      <c r="F110" s="252"/>
      <c r="G110" s="67"/>
      <c r="H110" s="67"/>
    </row>
    <row r="111" spans="1:8" s="200" customFormat="1" ht="14">
      <c r="A111" s="94"/>
      <c r="B111" s="251"/>
      <c r="C111" s="251"/>
      <c r="D111" s="252"/>
      <c r="E111" s="252"/>
      <c r="F111" s="252"/>
      <c r="G111" s="67"/>
      <c r="H111" s="67"/>
    </row>
    <row r="112" spans="1:8" s="200" customFormat="1" ht="14">
      <c r="A112" s="94"/>
      <c r="B112" s="251"/>
      <c r="C112" s="251"/>
      <c r="D112" s="252"/>
      <c r="E112" s="252"/>
      <c r="F112" s="252"/>
      <c r="G112" s="67"/>
      <c r="H112" s="67"/>
    </row>
    <row r="113" spans="1:8" s="200" customFormat="1" ht="14">
      <c r="A113" s="94"/>
      <c r="B113" s="251"/>
      <c r="C113" s="251"/>
      <c r="D113" s="252"/>
      <c r="E113" s="252"/>
      <c r="F113" s="252"/>
      <c r="G113" s="67"/>
      <c r="H113" s="67"/>
    </row>
    <row r="114" spans="1:8" s="200" customFormat="1" ht="14">
      <c r="A114" s="94"/>
      <c r="B114" s="251"/>
      <c r="C114" s="251"/>
      <c r="D114" s="252"/>
      <c r="E114" s="252"/>
      <c r="F114" s="252"/>
      <c r="G114" s="67"/>
      <c r="H114" s="67"/>
    </row>
    <row r="115" spans="1:8" s="200" customFormat="1" ht="14">
      <c r="A115" s="94"/>
      <c r="B115" s="251"/>
      <c r="C115" s="251"/>
      <c r="D115" s="252"/>
      <c r="E115" s="252"/>
      <c r="F115" s="252"/>
      <c r="G115" s="67"/>
      <c r="H115" s="67"/>
    </row>
    <row r="116" spans="1:8" s="200" customFormat="1" ht="14">
      <c r="A116" s="94"/>
      <c r="B116" s="251"/>
      <c r="C116" s="251"/>
      <c r="D116" s="252"/>
      <c r="E116" s="252"/>
      <c r="F116" s="252"/>
      <c r="G116" s="67"/>
      <c r="H116" s="67"/>
    </row>
    <row r="117" spans="1:8" s="200" customFormat="1" ht="14">
      <c r="A117" s="94"/>
      <c r="B117" s="251"/>
      <c r="C117" s="251"/>
      <c r="D117" s="252"/>
      <c r="E117" s="252"/>
      <c r="F117" s="252"/>
      <c r="G117" s="67"/>
      <c r="H117" s="67"/>
    </row>
    <row r="118" spans="1:8" s="200" customFormat="1" ht="14">
      <c r="A118" s="94"/>
      <c r="B118" s="251"/>
      <c r="C118" s="251"/>
      <c r="D118" s="252"/>
      <c r="E118" s="252"/>
      <c r="F118" s="252"/>
      <c r="G118" s="67"/>
      <c r="H118" s="67"/>
    </row>
    <row r="119" spans="1:8" s="200" customFormat="1" ht="14">
      <c r="A119" s="94"/>
      <c r="B119" s="251"/>
      <c r="C119" s="251"/>
      <c r="D119" s="252"/>
      <c r="E119" s="252"/>
      <c r="F119" s="252"/>
      <c r="G119" s="67"/>
      <c r="H119" s="67"/>
    </row>
    <row r="120" spans="1:8" s="200" customFormat="1" ht="14">
      <c r="A120" s="94"/>
      <c r="B120" s="251"/>
      <c r="C120" s="251"/>
      <c r="D120" s="252"/>
      <c r="E120" s="252"/>
      <c r="F120" s="252"/>
      <c r="G120" s="67"/>
      <c r="H120" s="67"/>
    </row>
    <row r="121" spans="1:8" s="200" customFormat="1" ht="14">
      <c r="A121" s="94"/>
      <c r="B121" s="251"/>
      <c r="C121" s="251"/>
      <c r="D121" s="252"/>
      <c r="E121" s="252"/>
      <c r="F121" s="252"/>
      <c r="G121" s="67"/>
      <c r="H121" s="67"/>
    </row>
    <row r="122" spans="1:8" s="200" customFormat="1" ht="14">
      <c r="A122" s="94"/>
      <c r="B122" s="251"/>
      <c r="C122" s="251"/>
      <c r="D122" s="252"/>
      <c r="E122" s="252"/>
      <c r="F122" s="252"/>
      <c r="G122" s="67"/>
      <c r="H122" s="67"/>
    </row>
    <row r="123" spans="1:8" s="200" customFormat="1" ht="14">
      <c r="A123" s="94"/>
      <c r="B123" s="251"/>
      <c r="C123" s="251"/>
      <c r="D123" s="252"/>
      <c r="E123" s="252"/>
      <c r="F123" s="252"/>
      <c r="G123" s="67"/>
      <c r="H123" s="67"/>
    </row>
    <row r="124" spans="1:8" s="200" customFormat="1" ht="14">
      <c r="A124" s="94"/>
      <c r="B124" s="251"/>
      <c r="C124" s="251"/>
      <c r="D124" s="252"/>
      <c r="E124" s="252"/>
      <c r="F124" s="252"/>
      <c r="G124" s="67"/>
      <c r="H124" s="67"/>
    </row>
    <row r="125" spans="1:8" s="200" customFormat="1" ht="14">
      <c r="A125" s="94"/>
      <c r="B125" s="251"/>
      <c r="C125" s="251"/>
      <c r="D125" s="252"/>
      <c r="E125" s="252"/>
      <c r="F125" s="252"/>
      <c r="G125" s="67"/>
      <c r="H125" s="67"/>
    </row>
    <row r="126" spans="1:8" s="200" customFormat="1" ht="14">
      <c r="A126" s="94"/>
      <c r="B126" s="251"/>
      <c r="C126" s="251"/>
      <c r="D126" s="252"/>
      <c r="E126" s="252"/>
      <c r="F126" s="252"/>
      <c r="G126" s="67"/>
      <c r="H126" s="67"/>
    </row>
    <row r="127" spans="1:8" s="200" customFormat="1" ht="14">
      <c r="A127" s="94"/>
      <c r="B127" s="251"/>
      <c r="C127" s="251"/>
      <c r="D127" s="252"/>
      <c r="E127" s="252"/>
      <c r="F127" s="252"/>
      <c r="G127" s="67"/>
      <c r="H127" s="67"/>
    </row>
    <row r="128" spans="1:8" s="200" customFormat="1" ht="14">
      <c r="A128" s="94"/>
      <c r="B128" s="251"/>
      <c r="C128" s="251"/>
      <c r="D128" s="252"/>
      <c r="E128" s="252"/>
      <c r="F128" s="252"/>
      <c r="G128" s="67"/>
      <c r="H128" s="67"/>
    </row>
    <row r="129" spans="1:8" s="200" customFormat="1" ht="14">
      <c r="A129" s="94"/>
      <c r="B129" s="251"/>
      <c r="C129" s="251"/>
      <c r="D129" s="252"/>
      <c r="E129" s="252"/>
      <c r="F129" s="252"/>
      <c r="G129" s="67"/>
      <c r="H129" s="67"/>
    </row>
    <row r="130" spans="1:8" s="200" customFormat="1" ht="14">
      <c r="A130" s="94"/>
      <c r="B130" s="251"/>
      <c r="C130" s="251"/>
      <c r="D130" s="252"/>
      <c r="E130" s="252"/>
      <c r="F130" s="252"/>
      <c r="G130" s="67"/>
      <c r="H130" s="67"/>
    </row>
    <row r="131" spans="1:8" s="200" customFormat="1" ht="14">
      <c r="A131" s="94"/>
      <c r="B131" s="251"/>
      <c r="C131" s="251"/>
      <c r="D131" s="252"/>
      <c r="E131" s="252"/>
      <c r="F131" s="252"/>
      <c r="G131" s="67"/>
      <c r="H131" s="67"/>
    </row>
    <row r="132" spans="1:8" s="200" customFormat="1" ht="14">
      <c r="A132" s="94"/>
      <c r="B132" s="251"/>
      <c r="C132" s="251"/>
      <c r="D132" s="252"/>
      <c r="E132" s="252"/>
      <c r="F132" s="252"/>
      <c r="G132" s="67"/>
      <c r="H132" s="67"/>
    </row>
    <row r="133" spans="1:8" s="200" customFormat="1" ht="14">
      <c r="A133" s="94"/>
      <c r="B133" s="251"/>
      <c r="C133" s="251"/>
      <c r="D133" s="252"/>
      <c r="E133" s="252"/>
      <c r="F133" s="252"/>
      <c r="G133" s="67"/>
      <c r="H133" s="67"/>
    </row>
    <row r="134" spans="1:8" s="200" customFormat="1" ht="14">
      <c r="A134" s="94"/>
      <c r="B134" s="251"/>
      <c r="C134" s="251"/>
      <c r="D134" s="252"/>
      <c r="E134" s="252"/>
      <c r="F134" s="252"/>
      <c r="G134" s="67"/>
      <c r="H134" s="67"/>
    </row>
    <row r="135" spans="1:8" s="200" customFormat="1" ht="14">
      <c r="A135" s="94"/>
      <c r="B135" s="251"/>
      <c r="C135" s="251"/>
      <c r="D135" s="252"/>
      <c r="E135" s="252"/>
      <c r="F135" s="252"/>
      <c r="G135" s="67"/>
      <c r="H135" s="67"/>
    </row>
    <row r="136" spans="1:8" s="200" customFormat="1" ht="14">
      <c r="A136" s="94"/>
      <c r="B136" s="251"/>
      <c r="C136" s="251"/>
      <c r="D136" s="252"/>
      <c r="E136" s="252"/>
      <c r="F136" s="252"/>
      <c r="G136" s="67"/>
      <c r="H136" s="67"/>
    </row>
    <row r="137" spans="1:8" s="200" customFormat="1" ht="14">
      <c r="A137" s="94"/>
      <c r="B137" s="251"/>
      <c r="C137" s="251"/>
      <c r="D137" s="252"/>
      <c r="E137" s="252"/>
      <c r="F137" s="252"/>
      <c r="G137" s="67"/>
      <c r="H137" s="67"/>
    </row>
    <row r="138" spans="1:8" s="200" customFormat="1" ht="14">
      <c r="A138" s="94"/>
      <c r="B138" s="251"/>
      <c r="C138" s="251"/>
      <c r="D138" s="252"/>
      <c r="E138" s="252"/>
      <c r="F138" s="252"/>
      <c r="G138" s="67"/>
      <c r="H138" s="67"/>
    </row>
    <row r="139" spans="1:8" s="200" customFormat="1" ht="14">
      <c r="A139" s="94"/>
      <c r="B139" s="251"/>
      <c r="C139" s="251"/>
      <c r="D139" s="252"/>
      <c r="E139" s="252"/>
      <c r="F139" s="252"/>
      <c r="G139" s="67"/>
      <c r="H139" s="67"/>
    </row>
    <row r="140" spans="1:8" s="200" customFormat="1" ht="14">
      <c r="A140" s="94"/>
      <c r="B140" s="251"/>
      <c r="C140" s="251"/>
      <c r="D140" s="252"/>
      <c r="E140" s="252"/>
      <c r="F140" s="252"/>
      <c r="G140" s="67"/>
      <c r="H140" s="67"/>
    </row>
    <row r="141" spans="1:8" s="200" customFormat="1" ht="14">
      <c r="A141" s="94"/>
      <c r="B141" s="251"/>
      <c r="C141" s="251"/>
      <c r="D141" s="252"/>
      <c r="E141" s="252"/>
      <c r="F141" s="252"/>
      <c r="G141" s="67"/>
      <c r="H141" s="67"/>
    </row>
    <row r="142" spans="1:8" s="200" customFormat="1" ht="14">
      <c r="A142" s="94"/>
      <c r="B142" s="251"/>
      <c r="C142" s="251"/>
      <c r="D142" s="252"/>
      <c r="E142" s="252"/>
      <c r="F142" s="252"/>
      <c r="G142" s="67"/>
      <c r="H142" s="67"/>
    </row>
    <row r="143" spans="1:8" s="200" customFormat="1" ht="14">
      <c r="A143" s="94"/>
      <c r="B143" s="251"/>
      <c r="C143" s="251"/>
      <c r="D143" s="252"/>
      <c r="E143" s="252"/>
      <c r="F143" s="252"/>
      <c r="G143" s="67"/>
      <c r="H143" s="67"/>
    </row>
    <row r="144" spans="1:8" s="200" customFormat="1" ht="14">
      <c r="A144" s="94"/>
      <c r="B144" s="251"/>
      <c r="C144" s="251"/>
      <c r="D144" s="252"/>
      <c r="E144" s="252"/>
      <c r="F144" s="252"/>
      <c r="G144" s="67"/>
      <c r="H144" s="67"/>
    </row>
    <row r="145" spans="1:8" s="200" customFormat="1" ht="14">
      <c r="A145" s="94"/>
      <c r="B145" s="251"/>
      <c r="C145" s="251"/>
      <c r="D145" s="252"/>
      <c r="E145" s="252"/>
      <c r="F145" s="252"/>
      <c r="G145" s="67"/>
      <c r="H145" s="67"/>
    </row>
    <row r="146" spans="1:8" s="200" customFormat="1" ht="14">
      <c r="A146" s="94"/>
      <c r="B146" s="251"/>
      <c r="C146" s="251"/>
      <c r="D146" s="252"/>
      <c r="E146" s="252"/>
      <c r="F146" s="252"/>
      <c r="G146" s="67"/>
      <c r="H146" s="67"/>
    </row>
    <row r="147" spans="1:8" s="200" customFormat="1" ht="14">
      <c r="A147" s="94"/>
      <c r="B147" s="251"/>
      <c r="C147" s="251"/>
      <c r="D147" s="252"/>
      <c r="E147" s="252"/>
      <c r="F147" s="252"/>
      <c r="G147" s="67"/>
      <c r="H147" s="67"/>
    </row>
    <row r="148" spans="1:8" s="200" customFormat="1" ht="14">
      <c r="A148" s="94"/>
      <c r="B148" s="251"/>
      <c r="C148" s="251"/>
      <c r="D148" s="252"/>
      <c r="E148" s="252"/>
      <c r="F148" s="252"/>
      <c r="G148" s="67"/>
      <c r="H148" s="67"/>
    </row>
    <row r="149" spans="1:8" s="200" customFormat="1" ht="14">
      <c r="A149" s="94"/>
      <c r="B149" s="251"/>
      <c r="C149" s="251"/>
      <c r="D149" s="252"/>
      <c r="E149" s="252"/>
      <c r="F149" s="252"/>
      <c r="G149" s="67"/>
      <c r="H149" s="67"/>
    </row>
    <row r="150" spans="1:8" s="200" customFormat="1" ht="14">
      <c r="A150" s="94"/>
      <c r="B150" s="251"/>
      <c r="C150" s="251"/>
      <c r="D150" s="252"/>
      <c r="E150" s="252"/>
      <c r="F150" s="252"/>
      <c r="G150" s="67"/>
      <c r="H150" s="67"/>
    </row>
    <row r="151" spans="1:8" s="200" customFormat="1" ht="14">
      <c r="A151" s="94"/>
      <c r="B151" s="251"/>
      <c r="C151" s="251"/>
      <c r="D151" s="252"/>
      <c r="E151" s="252"/>
      <c r="F151" s="252"/>
      <c r="G151" s="67"/>
      <c r="H151" s="67"/>
    </row>
    <row r="152" spans="1:8" s="200" customFormat="1" ht="14">
      <c r="A152" s="94"/>
      <c r="B152" s="251"/>
      <c r="C152" s="251"/>
      <c r="D152" s="252"/>
      <c r="E152" s="252"/>
      <c r="F152" s="252"/>
      <c r="G152" s="67"/>
      <c r="H152" s="67"/>
    </row>
    <row r="153" spans="1:8" s="200" customFormat="1" ht="14">
      <c r="A153" s="94"/>
      <c r="B153" s="251"/>
      <c r="C153" s="251"/>
      <c r="D153" s="252"/>
      <c r="E153" s="252"/>
      <c r="F153" s="252"/>
      <c r="G153" s="67"/>
      <c r="H153" s="67"/>
    </row>
    <row r="154" spans="1:8" s="200" customFormat="1" ht="14">
      <c r="A154" s="94"/>
      <c r="B154" s="251"/>
      <c r="C154" s="251"/>
      <c r="D154" s="252"/>
      <c r="E154" s="252"/>
      <c r="F154" s="252"/>
      <c r="G154" s="67"/>
      <c r="H154" s="67"/>
    </row>
    <row r="155" spans="1:8" s="200" customFormat="1" ht="14">
      <c r="A155" s="94"/>
      <c r="B155" s="251"/>
      <c r="C155" s="251"/>
      <c r="D155" s="252"/>
      <c r="E155" s="252"/>
      <c r="F155" s="252"/>
      <c r="G155" s="67"/>
      <c r="H155" s="67"/>
    </row>
    <row r="156" spans="1:8" s="200" customFormat="1" ht="14">
      <c r="A156" s="94"/>
      <c r="B156" s="251"/>
      <c r="C156" s="251"/>
      <c r="D156" s="252"/>
      <c r="E156" s="252"/>
      <c r="F156" s="252"/>
      <c r="G156" s="67"/>
      <c r="H156" s="67"/>
    </row>
    <row r="157" spans="1:8" s="200" customFormat="1" ht="14">
      <c r="A157" s="94"/>
      <c r="B157" s="251"/>
      <c r="C157" s="251"/>
      <c r="D157" s="252"/>
      <c r="E157" s="252"/>
      <c r="F157" s="252"/>
      <c r="G157" s="67"/>
      <c r="H157" s="67"/>
    </row>
    <row r="158" spans="1:8" s="200" customFormat="1" ht="14">
      <c r="A158" s="94"/>
      <c r="B158" s="251"/>
      <c r="C158" s="251"/>
      <c r="D158" s="252"/>
      <c r="E158" s="252"/>
      <c r="F158" s="252"/>
      <c r="G158" s="67"/>
      <c r="H158" s="67"/>
    </row>
    <row r="159" spans="1:8" s="200" customFormat="1" ht="14">
      <c r="A159" s="94"/>
      <c r="B159" s="251"/>
      <c r="C159" s="251"/>
      <c r="D159" s="252"/>
      <c r="E159" s="252"/>
      <c r="F159" s="252"/>
      <c r="G159" s="67"/>
      <c r="H159" s="67"/>
    </row>
    <row r="160" spans="1:8" s="200" customFormat="1" ht="14">
      <c r="A160" s="94"/>
      <c r="B160" s="251"/>
      <c r="C160" s="251"/>
      <c r="D160" s="252"/>
      <c r="E160" s="252"/>
      <c r="F160" s="252"/>
      <c r="G160" s="67"/>
      <c r="H160" s="67"/>
    </row>
    <row r="161" spans="1:8" s="200" customFormat="1" ht="14">
      <c r="A161" s="94"/>
      <c r="B161" s="251"/>
      <c r="C161" s="251"/>
      <c r="D161" s="252"/>
      <c r="E161" s="252"/>
      <c r="F161" s="252"/>
      <c r="G161" s="67"/>
      <c r="H161" s="67"/>
    </row>
    <row r="162" spans="1:8" s="200" customFormat="1" ht="14">
      <c r="A162" s="94"/>
      <c r="B162" s="251"/>
      <c r="C162" s="251"/>
      <c r="D162" s="252"/>
      <c r="E162" s="252"/>
      <c r="F162" s="252"/>
      <c r="G162" s="67"/>
      <c r="H162" s="67"/>
    </row>
    <row r="163" spans="1:8" s="200" customFormat="1" ht="14">
      <c r="A163" s="94"/>
      <c r="B163" s="251"/>
      <c r="C163" s="251"/>
      <c r="D163" s="252"/>
      <c r="E163" s="252"/>
      <c r="F163" s="252"/>
      <c r="G163" s="67"/>
      <c r="H163" s="67"/>
    </row>
    <row r="164" spans="1:8" s="200" customFormat="1" ht="14">
      <c r="A164" s="94"/>
      <c r="B164" s="251"/>
      <c r="C164" s="251"/>
      <c r="D164" s="252"/>
      <c r="E164" s="252"/>
      <c r="F164" s="252"/>
      <c r="G164" s="67"/>
      <c r="H164" s="67"/>
    </row>
    <row r="165" spans="1:8" s="200" customFormat="1" ht="14">
      <c r="A165" s="94"/>
      <c r="B165" s="251"/>
      <c r="C165" s="251"/>
      <c r="D165" s="252"/>
      <c r="E165" s="252"/>
      <c r="F165" s="252"/>
      <c r="G165" s="67"/>
      <c r="H165" s="67"/>
    </row>
    <row r="166" spans="1:8" s="200" customFormat="1" ht="14">
      <c r="A166" s="94"/>
      <c r="B166" s="251"/>
      <c r="C166" s="251"/>
      <c r="D166" s="252"/>
      <c r="E166" s="252"/>
      <c r="F166" s="252"/>
      <c r="G166" s="67"/>
      <c r="H166" s="67"/>
    </row>
    <row r="167" spans="1:8" s="200" customFormat="1" ht="14">
      <c r="A167" s="94"/>
      <c r="B167" s="251"/>
      <c r="C167" s="251"/>
      <c r="D167" s="252"/>
      <c r="E167" s="252"/>
      <c r="F167" s="252"/>
      <c r="G167" s="67"/>
      <c r="H167" s="67"/>
    </row>
    <row r="168" spans="1:8" s="200" customFormat="1" ht="14">
      <c r="A168" s="94"/>
      <c r="B168" s="251"/>
      <c r="C168" s="251"/>
      <c r="D168" s="252"/>
      <c r="E168" s="252"/>
      <c r="F168" s="252"/>
      <c r="G168" s="67"/>
      <c r="H168" s="67"/>
    </row>
    <row r="169" spans="1:8" s="200" customFormat="1" ht="14">
      <c r="A169" s="94"/>
      <c r="B169" s="251"/>
      <c r="C169" s="251"/>
      <c r="D169" s="252"/>
      <c r="E169" s="252"/>
      <c r="F169" s="252"/>
      <c r="G169" s="67"/>
      <c r="H169" s="67"/>
    </row>
    <row r="170" spans="1:8" s="200" customFormat="1" ht="14">
      <c r="A170" s="94"/>
      <c r="B170" s="251"/>
      <c r="C170" s="251"/>
      <c r="D170" s="252"/>
      <c r="E170" s="252"/>
      <c r="F170" s="252"/>
      <c r="G170" s="67"/>
      <c r="H170" s="67"/>
    </row>
    <row r="171" spans="1:8" s="200" customFormat="1" ht="14">
      <c r="A171" s="94"/>
      <c r="B171" s="251"/>
      <c r="C171" s="251"/>
      <c r="D171" s="252"/>
      <c r="E171" s="252"/>
      <c r="F171" s="252"/>
      <c r="G171" s="67"/>
      <c r="H171" s="67"/>
    </row>
    <row r="172" spans="1:8" s="200" customFormat="1" ht="14">
      <c r="A172" s="94"/>
      <c r="B172" s="251"/>
      <c r="C172" s="251"/>
      <c r="D172" s="252"/>
      <c r="E172" s="252"/>
      <c r="F172" s="252"/>
      <c r="G172" s="67"/>
      <c r="H172" s="67"/>
    </row>
    <row r="173" spans="1:8" s="200" customFormat="1" ht="14">
      <c r="A173" s="94"/>
      <c r="B173" s="251"/>
      <c r="C173" s="251"/>
      <c r="D173" s="252"/>
      <c r="E173" s="252"/>
      <c r="F173" s="252"/>
      <c r="G173" s="67"/>
      <c r="H173" s="67"/>
    </row>
    <row r="174" spans="1:8" s="200" customFormat="1" ht="14">
      <c r="A174" s="94"/>
      <c r="B174" s="251"/>
      <c r="C174" s="251"/>
      <c r="D174" s="252"/>
      <c r="E174" s="252"/>
      <c r="F174" s="252"/>
      <c r="G174" s="67"/>
      <c r="H174" s="67"/>
    </row>
    <row r="175" spans="1:8" s="200" customFormat="1" ht="14">
      <c r="A175" s="94"/>
      <c r="B175" s="251"/>
      <c r="C175" s="251"/>
      <c r="D175" s="252"/>
      <c r="E175" s="252"/>
      <c r="F175" s="252"/>
      <c r="G175" s="67"/>
      <c r="H175" s="67"/>
    </row>
    <row r="176" spans="1:8" s="200" customFormat="1" ht="14">
      <c r="A176" s="94"/>
      <c r="B176" s="251"/>
      <c r="C176" s="251"/>
      <c r="D176" s="252"/>
      <c r="E176" s="252"/>
      <c r="F176" s="252"/>
      <c r="G176" s="67"/>
      <c r="H176" s="67"/>
    </row>
    <row r="177" spans="1:8" s="200" customFormat="1" ht="14">
      <c r="A177" s="94"/>
      <c r="B177" s="251"/>
      <c r="C177" s="251"/>
      <c r="D177" s="252"/>
      <c r="E177" s="252"/>
      <c r="F177" s="252"/>
      <c r="G177" s="67"/>
      <c r="H177" s="67"/>
    </row>
    <row r="178" spans="1:8" s="200" customFormat="1" ht="14">
      <c r="A178" s="94"/>
      <c r="B178" s="251"/>
      <c r="C178" s="251"/>
      <c r="D178" s="252"/>
      <c r="E178" s="252"/>
      <c r="F178" s="252"/>
      <c r="G178" s="67"/>
      <c r="H178" s="67"/>
    </row>
    <row r="179" spans="1:8" s="200" customFormat="1" ht="14">
      <c r="A179" s="94"/>
      <c r="B179" s="251"/>
      <c r="C179" s="251"/>
      <c r="D179" s="252"/>
      <c r="E179" s="252"/>
      <c r="F179" s="252"/>
      <c r="G179" s="67"/>
      <c r="H179" s="67"/>
    </row>
    <row r="180" spans="1:8" s="200" customFormat="1" ht="14">
      <c r="A180" s="94"/>
      <c r="B180" s="251"/>
      <c r="C180" s="251"/>
      <c r="D180" s="252"/>
      <c r="E180" s="252"/>
      <c r="F180" s="252"/>
      <c r="G180" s="67"/>
      <c r="H180" s="67"/>
    </row>
    <row r="181" spans="1:8" s="200" customFormat="1" ht="14">
      <c r="A181" s="94"/>
      <c r="B181" s="251"/>
      <c r="C181" s="251"/>
      <c r="D181" s="252"/>
      <c r="E181" s="252"/>
      <c r="F181" s="252"/>
      <c r="G181" s="67"/>
      <c r="H181" s="67"/>
    </row>
    <row r="182" spans="1:8" s="200" customFormat="1" ht="14">
      <c r="A182" s="94"/>
      <c r="B182" s="251"/>
      <c r="C182" s="251"/>
      <c r="D182" s="252"/>
      <c r="E182" s="252"/>
      <c r="F182" s="252"/>
      <c r="G182" s="67"/>
      <c r="H182" s="67"/>
    </row>
    <row r="183" spans="1:8" s="200" customFormat="1" ht="14">
      <c r="A183" s="94"/>
      <c r="B183" s="251"/>
      <c r="C183" s="251"/>
      <c r="D183" s="252"/>
      <c r="E183" s="252"/>
      <c r="F183" s="252"/>
      <c r="G183" s="67"/>
      <c r="H183" s="67"/>
    </row>
    <row r="184" spans="1:8" s="200" customFormat="1" ht="14">
      <c r="A184" s="94"/>
      <c r="B184" s="251"/>
      <c r="C184" s="251"/>
      <c r="D184" s="252"/>
      <c r="E184" s="252"/>
      <c r="F184" s="252"/>
      <c r="G184" s="67"/>
      <c r="H184" s="67"/>
    </row>
    <row r="185" spans="1:8" s="200" customFormat="1" ht="14">
      <c r="A185" s="94"/>
      <c r="B185" s="251"/>
      <c r="C185" s="251"/>
      <c r="D185" s="252"/>
      <c r="E185" s="252"/>
      <c r="F185" s="252"/>
      <c r="G185" s="67"/>
      <c r="H185" s="67"/>
    </row>
    <row r="186" spans="1:8" s="200" customFormat="1" ht="14">
      <c r="A186" s="94"/>
      <c r="B186" s="251"/>
      <c r="C186" s="251"/>
      <c r="D186" s="252"/>
      <c r="E186" s="252"/>
      <c r="F186" s="252"/>
      <c r="G186" s="67"/>
      <c r="H186" s="67"/>
    </row>
    <row r="187" spans="1:8" s="200" customFormat="1" ht="14">
      <c r="A187" s="94"/>
      <c r="B187" s="251"/>
      <c r="C187" s="251"/>
      <c r="D187" s="252"/>
      <c r="E187" s="252"/>
      <c r="F187" s="252"/>
      <c r="G187" s="67"/>
      <c r="H187" s="67"/>
    </row>
    <row r="188" spans="1:8" s="200" customFormat="1" ht="14">
      <c r="A188" s="94"/>
      <c r="B188" s="251"/>
      <c r="C188" s="251"/>
      <c r="D188" s="252"/>
      <c r="E188" s="252"/>
      <c r="F188" s="252"/>
      <c r="G188" s="67"/>
      <c r="H188" s="67"/>
    </row>
    <row r="189" spans="1:8" s="200" customFormat="1" ht="14">
      <c r="A189" s="94"/>
      <c r="B189" s="251"/>
      <c r="C189" s="251"/>
      <c r="D189" s="252"/>
      <c r="E189" s="252"/>
      <c r="F189" s="252"/>
      <c r="G189" s="67"/>
      <c r="H189" s="67"/>
    </row>
    <row r="190" spans="1:8" s="200" customFormat="1" ht="14">
      <c r="A190" s="94"/>
      <c r="B190" s="251"/>
      <c r="C190" s="251"/>
      <c r="D190" s="252"/>
      <c r="E190" s="252"/>
      <c r="F190" s="252"/>
      <c r="G190" s="67"/>
      <c r="H190" s="67"/>
    </row>
    <row r="191" spans="1:8" s="200" customFormat="1" ht="14">
      <c r="A191" s="94"/>
      <c r="B191" s="251"/>
      <c r="C191" s="251"/>
      <c r="D191" s="252"/>
      <c r="E191" s="252"/>
      <c r="F191" s="252"/>
      <c r="G191" s="67"/>
      <c r="H191" s="67"/>
    </row>
    <row r="192" spans="1:8" s="200" customFormat="1" ht="14">
      <c r="A192" s="94"/>
      <c r="B192" s="251"/>
      <c r="C192" s="251"/>
      <c r="D192" s="252"/>
      <c r="E192" s="252"/>
      <c r="F192" s="252"/>
      <c r="G192" s="67"/>
      <c r="H192" s="67"/>
    </row>
    <row r="193" spans="1:8" s="200" customFormat="1" ht="14">
      <c r="A193" s="94"/>
      <c r="B193" s="251"/>
      <c r="C193" s="251"/>
      <c r="D193" s="252"/>
      <c r="E193" s="252"/>
      <c r="F193" s="252"/>
      <c r="G193" s="67"/>
      <c r="H193" s="67"/>
    </row>
    <row r="194" spans="1:8" s="200" customFormat="1" ht="14">
      <c r="A194" s="94"/>
      <c r="B194" s="251"/>
      <c r="C194" s="251"/>
      <c r="D194" s="252"/>
      <c r="E194" s="252"/>
      <c r="F194" s="252"/>
      <c r="G194" s="67"/>
      <c r="H194" s="67"/>
    </row>
    <row r="195" spans="1:8" s="200" customFormat="1" ht="14">
      <c r="A195" s="94"/>
      <c r="B195" s="251"/>
      <c r="C195" s="251"/>
      <c r="D195" s="252"/>
      <c r="E195" s="252"/>
      <c r="F195" s="252"/>
      <c r="G195" s="67"/>
      <c r="H195" s="67"/>
    </row>
    <row r="196" spans="1:8" s="200" customFormat="1" ht="14">
      <c r="A196" s="94"/>
      <c r="B196" s="251"/>
      <c r="C196" s="251"/>
      <c r="D196" s="252"/>
      <c r="E196" s="252"/>
      <c r="F196" s="252"/>
      <c r="G196" s="67"/>
      <c r="H196" s="67"/>
    </row>
    <row r="197" spans="1:8" s="200" customFormat="1" ht="14">
      <c r="A197" s="94"/>
      <c r="B197" s="251"/>
      <c r="C197" s="251"/>
      <c r="D197" s="252"/>
      <c r="E197" s="252"/>
      <c r="F197" s="252"/>
      <c r="G197" s="67"/>
      <c r="H197" s="67"/>
    </row>
    <row r="198" spans="1:8" s="200" customFormat="1" ht="14">
      <c r="A198" s="94"/>
      <c r="B198" s="251"/>
      <c r="C198" s="251"/>
      <c r="D198" s="252"/>
      <c r="E198" s="252"/>
      <c r="F198" s="252"/>
      <c r="G198" s="67"/>
      <c r="H198" s="67"/>
    </row>
    <row r="199" spans="1:8" s="200" customFormat="1" ht="14">
      <c r="A199" s="94"/>
      <c r="B199" s="251"/>
      <c r="C199" s="251"/>
      <c r="D199" s="252"/>
      <c r="E199" s="252"/>
      <c r="F199" s="252"/>
      <c r="G199" s="67"/>
      <c r="H199" s="67"/>
    </row>
    <row r="200" spans="1:8" s="200" customFormat="1" ht="14">
      <c r="A200" s="94"/>
      <c r="B200" s="251"/>
      <c r="C200" s="251"/>
      <c r="D200" s="252"/>
      <c r="E200" s="252"/>
      <c r="F200" s="252"/>
      <c r="G200" s="67"/>
      <c r="H200" s="67"/>
    </row>
    <row r="201" spans="1:8" s="200" customFormat="1" ht="14">
      <c r="A201" s="94"/>
      <c r="B201" s="251"/>
      <c r="C201" s="251"/>
      <c r="D201" s="252"/>
      <c r="E201" s="252"/>
      <c r="F201" s="252"/>
      <c r="G201" s="67"/>
      <c r="H201" s="67"/>
    </row>
    <row r="202" spans="1:8" s="200" customFormat="1" ht="14">
      <c r="A202" s="94"/>
      <c r="B202" s="251"/>
      <c r="C202" s="251"/>
      <c r="D202" s="252"/>
      <c r="E202" s="252"/>
      <c r="F202" s="252"/>
      <c r="G202" s="67"/>
      <c r="H202" s="67"/>
    </row>
    <row r="203" spans="1:8" s="200" customFormat="1" ht="14">
      <c r="A203" s="94"/>
      <c r="B203" s="251"/>
      <c r="C203" s="251"/>
      <c r="D203" s="252"/>
      <c r="E203" s="252"/>
      <c r="F203" s="252"/>
      <c r="G203" s="67"/>
      <c r="H203" s="67"/>
    </row>
    <row r="204" spans="1:8" s="200" customFormat="1" ht="14">
      <c r="A204" s="94"/>
      <c r="B204" s="251"/>
      <c r="C204" s="251"/>
      <c r="D204" s="252"/>
      <c r="E204" s="252"/>
      <c r="F204" s="252"/>
      <c r="G204" s="67"/>
      <c r="H204" s="67"/>
    </row>
    <row r="205" spans="1:8" s="200" customFormat="1" ht="14">
      <c r="A205" s="94"/>
      <c r="B205" s="251"/>
      <c r="C205" s="251"/>
      <c r="D205" s="252"/>
      <c r="E205" s="252"/>
      <c r="F205" s="252"/>
      <c r="G205" s="67"/>
      <c r="H205" s="67"/>
    </row>
    <row r="206" spans="1:8" s="200" customFormat="1" ht="14">
      <c r="A206" s="94"/>
      <c r="B206" s="251"/>
      <c r="C206" s="251"/>
      <c r="D206" s="252"/>
      <c r="E206" s="252"/>
      <c r="F206" s="252"/>
      <c r="G206" s="67"/>
      <c r="H206" s="67"/>
    </row>
    <row r="207" spans="1:8" s="200" customFormat="1" ht="14">
      <c r="A207" s="94"/>
      <c r="B207" s="251"/>
      <c r="C207" s="251"/>
      <c r="D207" s="252"/>
      <c r="E207" s="252"/>
      <c r="F207" s="252"/>
      <c r="G207" s="67"/>
      <c r="H207" s="67"/>
    </row>
    <row r="208" spans="1:8" s="200" customFormat="1" ht="14">
      <c r="A208" s="94"/>
      <c r="B208" s="251"/>
      <c r="C208" s="251"/>
      <c r="D208" s="252"/>
      <c r="E208" s="252"/>
      <c r="F208" s="252"/>
      <c r="G208" s="67"/>
      <c r="H208" s="67"/>
    </row>
    <row r="209" spans="1:8" s="200" customFormat="1" ht="14">
      <c r="A209" s="94"/>
      <c r="B209" s="251"/>
      <c r="C209" s="251"/>
      <c r="D209" s="252"/>
      <c r="E209" s="252"/>
      <c r="F209" s="252"/>
      <c r="G209" s="67"/>
      <c r="H209" s="67"/>
    </row>
    <row r="210" spans="1:8" s="200" customFormat="1" ht="14">
      <c r="A210" s="94"/>
      <c r="B210" s="251"/>
      <c r="C210" s="251"/>
      <c r="D210" s="252"/>
      <c r="E210" s="252"/>
      <c r="F210" s="252"/>
      <c r="G210" s="67"/>
      <c r="H210" s="67"/>
    </row>
    <row r="211" spans="1:8" s="200" customFormat="1" ht="14">
      <c r="A211" s="94"/>
      <c r="B211" s="251"/>
      <c r="C211" s="251"/>
      <c r="D211" s="252"/>
      <c r="E211" s="252"/>
      <c r="F211" s="252"/>
      <c r="G211" s="67"/>
      <c r="H211" s="67"/>
    </row>
    <row r="212" spans="1:8" s="200" customFormat="1" ht="14">
      <c r="A212" s="94"/>
      <c r="B212" s="251"/>
      <c r="C212" s="251"/>
      <c r="D212" s="252"/>
      <c r="E212" s="252"/>
      <c r="F212" s="252"/>
      <c r="G212" s="67"/>
      <c r="H212" s="67"/>
    </row>
    <row r="213" spans="1:8" s="200" customFormat="1" ht="14">
      <c r="A213" s="94"/>
      <c r="B213" s="251"/>
      <c r="C213" s="251"/>
      <c r="D213" s="252"/>
      <c r="E213" s="252"/>
      <c r="F213" s="252"/>
      <c r="G213" s="67"/>
      <c r="H213" s="67"/>
    </row>
    <row r="214" spans="1:8" s="200" customFormat="1" ht="14">
      <c r="A214" s="94"/>
      <c r="B214" s="251"/>
      <c r="C214" s="251"/>
      <c r="D214" s="252"/>
      <c r="E214" s="252"/>
      <c r="F214" s="252"/>
      <c r="G214" s="67"/>
      <c r="H214" s="67"/>
    </row>
    <row r="215" spans="1:8" s="200" customFormat="1" ht="14">
      <c r="A215" s="94"/>
      <c r="B215" s="251"/>
      <c r="C215" s="251"/>
      <c r="D215" s="252"/>
      <c r="E215" s="252"/>
      <c r="F215" s="252"/>
      <c r="G215" s="67"/>
      <c r="H215" s="67"/>
    </row>
    <row r="216" spans="1:8" s="200" customFormat="1" ht="14">
      <c r="A216" s="94"/>
      <c r="B216" s="251"/>
      <c r="C216" s="251"/>
      <c r="D216" s="252"/>
      <c r="E216" s="252"/>
      <c r="F216" s="252"/>
      <c r="G216" s="67"/>
      <c r="H216" s="67"/>
    </row>
    <row r="217" spans="1:8" s="200" customFormat="1" ht="14">
      <c r="A217" s="94"/>
      <c r="B217" s="251"/>
      <c r="C217" s="251"/>
      <c r="D217" s="252"/>
      <c r="E217" s="252"/>
      <c r="F217" s="252"/>
      <c r="G217" s="67"/>
      <c r="H217" s="67"/>
    </row>
    <row r="218" spans="1:8" s="200" customFormat="1" ht="14">
      <c r="A218" s="94"/>
      <c r="B218" s="251"/>
      <c r="C218" s="251"/>
      <c r="D218" s="252"/>
      <c r="E218" s="252"/>
      <c r="F218" s="252"/>
      <c r="G218" s="67"/>
      <c r="H218" s="67"/>
    </row>
    <row r="219" spans="1:8" s="200" customFormat="1" ht="14">
      <c r="A219" s="94"/>
      <c r="B219" s="251"/>
      <c r="C219" s="251"/>
      <c r="D219" s="252"/>
      <c r="E219" s="252"/>
      <c r="F219" s="252"/>
      <c r="G219" s="67"/>
      <c r="H219" s="67"/>
    </row>
    <row r="220" spans="1:8" s="200" customFormat="1" ht="14">
      <c r="A220" s="94"/>
      <c r="B220" s="251"/>
      <c r="C220" s="251"/>
      <c r="D220" s="252"/>
      <c r="E220" s="252"/>
      <c r="F220" s="252"/>
      <c r="G220" s="67"/>
      <c r="H220" s="67"/>
    </row>
    <row r="221" spans="1:8" s="200" customFormat="1" ht="14">
      <c r="A221" s="94"/>
      <c r="B221" s="251"/>
      <c r="C221" s="251"/>
      <c r="D221" s="252"/>
      <c r="E221" s="252"/>
      <c r="F221" s="252"/>
      <c r="G221" s="67"/>
      <c r="H221" s="67"/>
    </row>
    <row r="222" spans="1:8" s="200" customFormat="1" ht="14">
      <c r="A222" s="94"/>
      <c r="B222" s="251"/>
      <c r="C222" s="251"/>
      <c r="D222" s="252"/>
      <c r="E222" s="252"/>
      <c r="F222" s="252"/>
      <c r="G222" s="67"/>
      <c r="H222" s="67"/>
    </row>
    <row r="223" spans="1:8" s="200" customFormat="1" ht="14">
      <c r="A223" s="94"/>
      <c r="B223" s="251"/>
      <c r="C223" s="251"/>
      <c r="D223" s="252"/>
      <c r="E223" s="252"/>
      <c r="F223" s="252"/>
      <c r="G223" s="67"/>
      <c r="H223" s="67"/>
    </row>
    <row r="224" spans="1:8" s="200" customFormat="1" ht="14">
      <c r="A224" s="94"/>
      <c r="B224" s="251"/>
      <c r="C224" s="251"/>
      <c r="D224" s="252"/>
      <c r="E224" s="252"/>
      <c r="F224" s="252"/>
      <c r="G224" s="67"/>
      <c r="H224" s="67"/>
    </row>
    <row r="225" spans="1:8" s="200" customFormat="1" ht="14">
      <c r="A225" s="94"/>
      <c r="B225" s="251"/>
      <c r="C225" s="251"/>
      <c r="D225" s="252"/>
      <c r="E225" s="252"/>
      <c r="F225" s="252"/>
      <c r="G225" s="67"/>
      <c r="H225" s="67"/>
    </row>
    <row r="226" spans="1:8" s="200" customFormat="1" ht="14">
      <c r="A226" s="94"/>
      <c r="B226" s="251"/>
      <c r="C226" s="251"/>
      <c r="D226" s="252"/>
      <c r="E226" s="252"/>
      <c r="F226" s="252"/>
      <c r="G226" s="67"/>
      <c r="H226" s="67"/>
    </row>
    <row r="227" spans="1:8" s="200" customFormat="1" ht="14">
      <c r="A227" s="94"/>
      <c r="B227" s="251"/>
      <c r="C227" s="251"/>
      <c r="D227" s="252"/>
      <c r="E227" s="252"/>
      <c r="F227" s="252"/>
      <c r="G227" s="67"/>
      <c r="H227" s="67"/>
    </row>
    <row r="228" spans="1:8" s="200" customFormat="1" ht="14">
      <c r="A228" s="94"/>
      <c r="B228" s="251"/>
      <c r="C228" s="251"/>
      <c r="D228" s="252"/>
      <c r="E228" s="252"/>
      <c r="F228" s="252"/>
      <c r="G228" s="67"/>
      <c r="H228" s="67"/>
    </row>
    <row r="229" spans="1:8" s="200" customFormat="1" ht="14">
      <c r="A229" s="94"/>
      <c r="B229" s="251"/>
      <c r="C229" s="251"/>
      <c r="D229" s="252"/>
      <c r="E229" s="252"/>
      <c r="F229" s="252"/>
      <c r="G229" s="67"/>
      <c r="H229" s="67"/>
    </row>
    <row r="230" spans="1:8" s="200" customFormat="1" ht="14">
      <c r="A230" s="94"/>
      <c r="B230" s="251"/>
      <c r="C230" s="251"/>
      <c r="D230" s="252"/>
      <c r="E230" s="252"/>
      <c r="F230" s="252"/>
      <c r="G230" s="67"/>
      <c r="H230" s="67"/>
    </row>
    <row r="231" spans="1:8" s="200" customFormat="1" ht="14">
      <c r="A231" s="94"/>
      <c r="B231" s="251"/>
      <c r="C231" s="251"/>
      <c r="D231" s="252"/>
      <c r="E231" s="252"/>
      <c r="F231" s="252"/>
      <c r="G231" s="67"/>
      <c r="H231" s="67"/>
    </row>
    <row r="232" spans="1:8" s="200" customFormat="1" ht="14">
      <c r="A232" s="94"/>
      <c r="B232" s="251"/>
      <c r="C232" s="251"/>
      <c r="D232" s="252"/>
      <c r="E232" s="252"/>
      <c r="F232" s="252"/>
      <c r="G232" s="67"/>
      <c r="H232" s="67"/>
    </row>
    <row r="233" spans="1:8" s="200" customFormat="1" ht="14">
      <c r="A233" s="94"/>
      <c r="B233" s="251"/>
      <c r="C233" s="251"/>
      <c r="D233" s="252"/>
      <c r="E233" s="252"/>
      <c r="F233" s="252"/>
      <c r="G233" s="67"/>
      <c r="H233" s="67"/>
    </row>
    <row r="234" spans="1:8" s="200" customFormat="1" ht="14">
      <c r="A234" s="94"/>
      <c r="B234" s="251"/>
      <c r="C234" s="251"/>
      <c r="D234" s="252"/>
      <c r="E234" s="252"/>
      <c r="F234" s="252"/>
      <c r="G234" s="67"/>
      <c r="H234" s="67"/>
    </row>
    <row r="235" spans="1:8" s="200" customFormat="1" ht="14">
      <c r="A235" s="94"/>
      <c r="B235" s="251"/>
      <c r="C235" s="251"/>
      <c r="D235" s="252"/>
      <c r="E235" s="252"/>
      <c r="F235" s="252"/>
      <c r="G235" s="67"/>
      <c r="H235" s="67"/>
    </row>
    <row r="236" spans="1:8" s="200" customFormat="1" ht="14">
      <c r="A236" s="94"/>
      <c r="B236" s="251"/>
      <c r="C236" s="251"/>
      <c r="D236" s="252"/>
      <c r="E236" s="252"/>
      <c r="F236" s="252"/>
      <c r="G236" s="67"/>
      <c r="H236" s="67"/>
    </row>
    <row r="237" spans="1:8" s="200" customFormat="1" ht="14">
      <c r="A237" s="94"/>
      <c r="B237" s="251"/>
      <c r="C237" s="251"/>
      <c r="D237" s="252"/>
      <c r="E237" s="252"/>
      <c r="F237" s="252"/>
      <c r="G237" s="67"/>
      <c r="H237" s="67"/>
    </row>
    <row r="238" spans="1:8" s="200" customFormat="1" ht="14">
      <c r="A238" s="94"/>
      <c r="B238" s="251"/>
      <c r="C238" s="251"/>
      <c r="D238" s="252"/>
      <c r="E238" s="252"/>
      <c r="F238" s="252"/>
      <c r="G238" s="67"/>
      <c r="H238" s="67"/>
    </row>
    <row r="239" spans="1:8" s="200" customFormat="1" ht="14">
      <c r="A239" s="94"/>
      <c r="B239" s="251"/>
      <c r="C239" s="251"/>
      <c r="D239" s="252"/>
      <c r="E239" s="252"/>
      <c r="F239" s="252"/>
      <c r="G239" s="67"/>
      <c r="H239" s="67"/>
    </row>
    <row r="240" spans="1:8" s="200" customFormat="1" ht="14">
      <c r="A240" s="94"/>
      <c r="B240" s="251"/>
      <c r="C240" s="251"/>
      <c r="D240" s="252"/>
      <c r="E240" s="252"/>
      <c r="F240" s="252"/>
      <c r="G240" s="67"/>
      <c r="H240" s="67"/>
    </row>
    <row r="241" spans="1:8" s="200" customFormat="1" ht="14">
      <c r="A241" s="94"/>
      <c r="B241" s="251"/>
      <c r="C241" s="251"/>
      <c r="D241" s="252"/>
      <c r="E241" s="252"/>
      <c r="F241" s="252"/>
      <c r="G241" s="67"/>
      <c r="H241" s="67"/>
    </row>
    <row r="242" spans="1:8" s="200" customFormat="1" ht="14">
      <c r="A242" s="94"/>
      <c r="B242" s="251"/>
      <c r="C242" s="251"/>
      <c r="D242" s="252"/>
      <c r="E242" s="252"/>
      <c r="F242" s="252"/>
      <c r="G242" s="67"/>
      <c r="H242" s="67"/>
    </row>
    <row r="243" spans="1:8" s="200" customFormat="1" ht="14">
      <c r="A243" s="94"/>
      <c r="B243" s="251"/>
      <c r="C243" s="251"/>
      <c r="D243" s="252"/>
      <c r="E243" s="252"/>
      <c r="F243" s="252"/>
      <c r="G243" s="67"/>
      <c r="H243" s="67"/>
    </row>
    <row r="244" spans="1:8" s="200" customFormat="1" ht="14">
      <c r="A244" s="94"/>
      <c r="B244" s="251"/>
      <c r="C244" s="251"/>
      <c r="D244" s="252"/>
      <c r="E244" s="252"/>
      <c r="F244" s="252"/>
      <c r="G244" s="67"/>
      <c r="H244" s="67"/>
    </row>
    <row r="245" spans="1:8" s="200" customFormat="1" ht="14">
      <c r="A245" s="94"/>
      <c r="B245" s="251"/>
      <c r="C245" s="251"/>
      <c r="D245" s="252"/>
      <c r="E245" s="252"/>
      <c r="F245" s="252"/>
      <c r="G245" s="67"/>
      <c r="H245" s="67"/>
    </row>
    <row r="246" spans="1:8" s="200" customFormat="1" ht="14">
      <c r="A246" s="94"/>
      <c r="B246" s="251"/>
      <c r="C246" s="251"/>
      <c r="D246" s="252"/>
      <c r="E246" s="252"/>
      <c r="F246" s="252"/>
      <c r="G246" s="67"/>
      <c r="H246" s="67"/>
    </row>
    <row r="247" spans="1:8" s="200" customFormat="1" ht="14">
      <c r="A247" s="94"/>
      <c r="B247" s="251"/>
      <c r="C247" s="251"/>
      <c r="D247" s="252"/>
      <c r="E247" s="252"/>
      <c r="F247" s="252"/>
      <c r="G247" s="67"/>
      <c r="H247" s="67"/>
    </row>
    <row r="248" spans="1:8" s="200" customFormat="1" ht="14">
      <c r="A248" s="94"/>
      <c r="B248" s="251"/>
      <c r="C248" s="251"/>
      <c r="D248" s="252"/>
      <c r="E248" s="252"/>
      <c r="F248" s="252"/>
      <c r="G248" s="67"/>
      <c r="H248" s="67"/>
    </row>
    <row r="249" spans="1:8" s="200" customFormat="1" ht="14">
      <c r="A249" s="94"/>
      <c r="B249" s="251"/>
      <c r="C249" s="251"/>
      <c r="D249" s="252"/>
      <c r="E249" s="252"/>
      <c r="F249" s="252"/>
      <c r="G249" s="67"/>
      <c r="H249" s="67"/>
    </row>
    <row r="250" spans="1:8" s="200" customFormat="1" ht="14">
      <c r="A250" s="94"/>
      <c r="B250" s="251"/>
      <c r="C250" s="251"/>
      <c r="D250" s="252"/>
      <c r="E250" s="252"/>
      <c r="F250" s="252"/>
      <c r="G250" s="67"/>
      <c r="H250" s="67"/>
    </row>
    <row r="251" spans="1:8" s="200" customFormat="1" ht="14">
      <c r="A251" s="94"/>
      <c r="B251" s="251"/>
      <c r="C251" s="251"/>
      <c r="D251" s="252"/>
      <c r="E251" s="252"/>
      <c r="F251" s="252"/>
      <c r="G251" s="67"/>
      <c r="H251" s="67"/>
    </row>
    <row r="252" spans="1:8" s="200" customFormat="1" ht="14">
      <c r="A252" s="94"/>
      <c r="B252" s="251"/>
      <c r="C252" s="251"/>
      <c r="D252" s="252"/>
      <c r="E252" s="252"/>
      <c r="F252" s="252"/>
      <c r="G252" s="67"/>
      <c r="H252" s="67"/>
    </row>
    <row r="253" spans="1:8" s="200" customFormat="1" ht="14">
      <c r="A253" s="94"/>
      <c r="B253" s="251"/>
      <c r="C253" s="251"/>
      <c r="D253" s="252"/>
      <c r="E253" s="252"/>
      <c r="F253" s="252"/>
      <c r="G253" s="67"/>
      <c r="H253" s="67"/>
    </row>
    <row r="254" spans="1:8" s="200" customFormat="1" ht="14">
      <c r="A254" s="94"/>
      <c r="B254" s="251"/>
      <c r="C254" s="251"/>
      <c r="D254" s="252"/>
      <c r="E254" s="252"/>
      <c r="F254" s="252"/>
      <c r="G254" s="67"/>
      <c r="H254" s="67"/>
    </row>
    <row r="255" spans="1:8" s="200" customFormat="1" ht="14">
      <c r="A255" s="94"/>
      <c r="B255" s="251"/>
      <c r="C255" s="251"/>
      <c r="D255" s="252"/>
      <c r="E255" s="252"/>
      <c r="F255" s="252"/>
      <c r="G255" s="67"/>
      <c r="H255" s="67"/>
    </row>
    <row r="256" spans="1:8" s="200" customFormat="1" ht="14">
      <c r="A256" s="94"/>
      <c r="B256" s="251"/>
      <c r="C256" s="251"/>
      <c r="D256" s="252"/>
      <c r="E256" s="252"/>
      <c r="F256" s="252"/>
      <c r="G256" s="67"/>
      <c r="H256" s="67"/>
    </row>
    <row r="257" spans="1:8" s="200" customFormat="1" ht="14">
      <c r="A257" s="94"/>
      <c r="B257" s="251"/>
      <c r="C257" s="251"/>
      <c r="D257" s="252"/>
      <c r="E257" s="252"/>
      <c r="F257" s="252"/>
      <c r="G257" s="67"/>
      <c r="H257" s="67"/>
    </row>
    <row r="258" spans="1:8" s="200" customFormat="1" ht="14">
      <c r="A258" s="94"/>
      <c r="B258" s="251"/>
      <c r="C258" s="251"/>
      <c r="D258" s="252"/>
      <c r="E258" s="252"/>
      <c r="F258" s="252"/>
      <c r="G258" s="67"/>
      <c r="H258" s="67"/>
    </row>
    <row r="259" spans="1:8" s="200" customFormat="1" ht="14">
      <c r="A259" s="94"/>
      <c r="B259" s="251"/>
      <c r="C259" s="251"/>
      <c r="D259" s="252"/>
      <c r="E259" s="252"/>
      <c r="F259" s="252"/>
      <c r="G259" s="67"/>
      <c r="H259" s="67"/>
    </row>
    <row r="260" spans="1:8" s="200" customFormat="1" ht="14">
      <c r="A260" s="94"/>
      <c r="B260" s="251"/>
      <c r="C260" s="251"/>
      <c r="D260" s="252"/>
      <c r="E260" s="252"/>
      <c r="F260" s="252"/>
      <c r="G260" s="67"/>
      <c r="H260" s="67"/>
    </row>
    <row r="261" spans="1:8" s="200" customFormat="1" ht="14">
      <c r="A261" s="94"/>
      <c r="B261" s="251"/>
      <c r="C261" s="251"/>
      <c r="D261" s="252"/>
      <c r="E261" s="252"/>
      <c r="F261" s="252"/>
      <c r="G261" s="67"/>
      <c r="H261" s="67"/>
    </row>
    <row r="262" spans="1:8" s="200" customFormat="1" ht="14">
      <c r="A262" s="94"/>
      <c r="B262" s="251"/>
      <c r="C262" s="251"/>
      <c r="D262" s="252"/>
      <c r="E262" s="252"/>
      <c r="F262" s="252"/>
      <c r="G262" s="67"/>
      <c r="H262" s="67"/>
    </row>
    <row r="263" spans="1:8" s="200" customFormat="1" ht="14">
      <c r="A263" s="94"/>
      <c r="B263" s="251"/>
      <c r="C263" s="251"/>
      <c r="D263" s="252"/>
      <c r="E263" s="252"/>
      <c r="F263" s="252"/>
      <c r="G263" s="67"/>
      <c r="H263" s="67"/>
    </row>
    <row r="264" spans="1:8" s="200" customFormat="1" ht="14">
      <c r="A264" s="94"/>
      <c r="B264" s="251"/>
      <c r="C264" s="251"/>
      <c r="D264" s="252"/>
      <c r="E264" s="252"/>
      <c r="F264" s="252"/>
      <c r="G264" s="67"/>
      <c r="H264" s="67"/>
    </row>
    <row r="265" spans="1:8" s="200" customFormat="1" ht="14">
      <c r="A265" s="94"/>
      <c r="B265" s="251"/>
      <c r="C265" s="251"/>
      <c r="D265" s="252"/>
      <c r="E265" s="252"/>
      <c r="F265" s="252"/>
      <c r="G265" s="67"/>
      <c r="H265" s="67"/>
    </row>
    <row r="266" spans="1:8" s="200" customFormat="1" ht="14">
      <c r="A266" s="94"/>
      <c r="B266" s="251"/>
      <c r="C266" s="251"/>
      <c r="D266" s="252"/>
      <c r="E266" s="252"/>
      <c r="F266" s="252"/>
      <c r="G266" s="67"/>
      <c r="H266" s="67"/>
    </row>
    <row r="267" spans="1:8" s="200" customFormat="1" ht="14">
      <c r="A267" s="94"/>
      <c r="B267" s="251"/>
      <c r="C267" s="251"/>
      <c r="D267" s="252"/>
      <c r="E267" s="252"/>
      <c r="F267" s="252"/>
      <c r="G267" s="67"/>
      <c r="H267" s="67"/>
    </row>
    <row r="268" spans="1:8" s="200" customFormat="1" ht="14">
      <c r="A268" s="94"/>
      <c r="B268" s="251"/>
      <c r="C268" s="251"/>
      <c r="D268" s="252"/>
      <c r="E268" s="252"/>
      <c r="F268" s="252"/>
      <c r="G268" s="67"/>
      <c r="H268" s="67"/>
    </row>
    <row r="269" spans="1:8" s="200" customFormat="1" ht="14">
      <c r="A269" s="94"/>
      <c r="B269" s="251"/>
      <c r="C269" s="251"/>
      <c r="D269" s="252"/>
      <c r="E269" s="252"/>
      <c r="F269" s="252"/>
      <c r="G269" s="67"/>
      <c r="H269" s="67"/>
    </row>
    <row r="270" spans="1:8" s="200" customFormat="1" ht="14">
      <c r="A270" s="94"/>
      <c r="B270" s="251"/>
      <c r="C270" s="251"/>
      <c r="D270" s="252"/>
      <c r="E270" s="252"/>
      <c r="F270" s="252"/>
      <c r="G270" s="67"/>
      <c r="H270" s="67"/>
    </row>
    <row r="271" spans="1:8" s="200" customFormat="1" ht="14">
      <c r="A271" s="94"/>
      <c r="B271" s="251"/>
      <c r="C271" s="251"/>
      <c r="D271" s="252"/>
      <c r="E271" s="252"/>
      <c r="F271" s="252"/>
      <c r="G271" s="67"/>
      <c r="H271" s="67"/>
    </row>
    <row r="272" spans="1:8" s="200" customFormat="1" ht="14">
      <c r="A272" s="94"/>
      <c r="B272" s="251"/>
      <c r="C272" s="251"/>
      <c r="D272" s="252"/>
      <c r="E272" s="252"/>
      <c r="F272" s="252"/>
      <c r="G272" s="67"/>
      <c r="H272" s="67"/>
    </row>
    <row r="273" spans="1:8" s="200" customFormat="1" ht="14">
      <c r="A273" s="94"/>
      <c r="B273" s="251"/>
      <c r="C273" s="251"/>
      <c r="D273" s="252"/>
      <c r="E273" s="252"/>
      <c r="F273" s="252"/>
      <c r="G273" s="67"/>
      <c r="H273" s="67"/>
    </row>
    <row r="274" spans="1:8" s="200" customFormat="1" ht="14">
      <c r="A274" s="94"/>
      <c r="B274" s="251"/>
      <c r="C274" s="251"/>
      <c r="D274" s="252"/>
      <c r="E274" s="252"/>
      <c r="F274" s="252"/>
      <c r="G274" s="67"/>
      <c r="H274" s="67"/>
    </row>
    <row r="275" spans="1:8" s="200" customFormat="1" ht="14">
      <c r="A275" s="94"/>
      <c r="B275" s="251"/>
      <c r="C275" s="251"/>
      <c r="D275" s="252"/>
      <c r="E275" s="252"/>
      <c r="F275" s="252"/>
      <c r="G275" s="67"/>
      <c r="H275" s="67"/>
    </row>
    <row r="276" spans="1:8" s="200" customFormat="1" ht="14">
      <c r="A276" s="94"/>
      <c r="B276" s="251"/>
      <c r="C276" s="251"/>
      <c r="D276" s="252"/>
      <c r="E276" s="252"/>
      <c r="F276" s="252"/>
      <c r="G276" s="67"/>
      <c r="H276" s="67"/>
    </row>
    <row r="277" spans="1:8" s="200" customFormat="1" ht="14">
      <c r="A277" s="94"/>
      <c r="B277" s="251"/>
      <c r="C277" s="251"/>
      <c r="D277" s="252"/>
      <c r="E277" s="252"/>
      <c r="F277" s="252"/>
      <c r="G277" s="67"/>
      <c r="H277" s="67"/>
    </row>
    <row r="278" spans="1:8" s="200" customFormat="1" ht="14">
      <c r="A278" s="94"/>
      <c r="B278" s="251"/>
      <c r="C278" s="251"/>
      <c r="D278" s="252"/>
      <c r="E278" s="252"/>
      <c r="F278" s="252"/>
      <c r="G278" s="67"/>
      <c r="H278" s="67"/>
    </row>
    <row r="279" spans="1:8" s="200" customFormat="1" ht="14">
      <c r="A279" s="94"/>
      <c r="B279" s="251"/>
      <c r="C279" s="251"/>
      <c r="D279" s="252"/>
      <c r="E279" s="252"/>
      <c r="F279" s="252"/>
      <c r="G279" s="67"/>
      <c r="H279" s="67"/>
    </row>
    <row r="280" spans="1:8" s="200" customFormat="1" ht="14">
      <c r="A280" s="94"/>
      <c r="B280" s="251"/>
      <c r="C280" s="251"/>
      <c r="D280" s="252"/>
      <c r="E280" s="252"/>
      <c r="F280" s="252"/>
      <c r="G280" s="67"/>
      <c r="H280" s="67"/>
    </row>
    <row r="281" spans="1:8" s="200" customFormat="1" ht="14">
      <c r="A281" s="94"/>
      <c r="B281" s="251"/>
      <c r="C281" s="251"/>
      <c r="D281" s="252"/>
      <c r="E281" s="252"/>
      <c r="F281" s="252"/>
      <c r="G281" s="67"/>
      <c r="H281" s="67"/>
    </row>
    <row r="282" spans="1:8" s="200" customFormat="1" ht="14">
      <c r="A282" s="94"/>
      <c r="B282" s="251"/>
      <c r="C282" s="251"/>
      <c r="D282" s="252"/>
      <c r="E282" s="252"/>
      <c r="F282" s="252"/>
      <c r="G282" s="67"/>
      <c r="H282" s="67"/>
    </row>
    <row r="283" spans="1:8" s="200" customFormat="1" ht="14">
      <c r="A283" s="94"/>
      <c r="B283" s="251"/>
      <c r="C283" s="251"/>
      <c r="D283" s="252"/>
      <c r="E283" s="252"/>
      <c r="F283" s="252"/>
      <c r="G283" s="67"/>
      <c r="H283" s="67"/>
    </row>
    <row r="284" spans="1:8" s="200" customFormat="1" ht="14">
      <c r="A284" s="94"/>
      <c r="B284" s="251"/>
      <c r="C284" s="251"/>
      <c r="D284" s="252"/>
      <c r="E284" s="252"/>
      <c r="F284" s="252"/>
      <c r="G284" s="67"/>
      <c r="H284" s="67"/>
    </row>
    <row r="285" spans="1:8" s="200" customFormat="1" ht="14">
      <c r="A285" s="94"/>
      <c r="B285" s="251"/>
      <c r="C285" s="251"/>
      <c r="D285" s="252"/>
      <c r="E285" s="252"/>
      <c r="F285" s="252"/>
      <c r="G285" s="67"/>
      <c r="H285" s="67"/>
    </row>
    <row r="286" spans="1:8" s="200" customFormat="1" ht="14">
      <c r="A286" s="94"/>
      <c r="B286" s="251"/>
      <c r="C286" s="251"/>
      <c r="D286" s="252"/>
      <c r="E286" s="252"/>
      <c r="F286" s="252"/>
      <c r="G286" s="67"/>
      <c r="H286" s="67"/>
    </row>
    <row r="287" spans="1:8" s="200" customFormat="1" ht="14">
      <c r="A287" s="94"/>
      <c r="B287" s="251"/>
      <c r="C287" s="251"/>
      <c r="D287" s="252"/>
      <c r="E287" s="252"/>
      <c r="F287" s="252"/>
      <c r="G287" s="67"/>
      <c r="H287" s="67"/>
    </row>
    <row r="288" spans="1:8" s="200" customFormat="1" ht="14">
      <c r="A288" s="94"/>
      <c r="B288" s="251"/>
      <c r="C288" s="251"/>
      <c r="D288" s="252"/>
      <c r="E288" s="252"/>
      <c r="F288" s="252"/>
      <c r="G288" s="67"/>
      <c r="H288" s="67"/>
    </row>
    <row r="289" spans="1:8" s="200" customFormat="1" ht="14">
      <c r="A289" s="94"/>
      <c r="B289" s="251"/>
      <c r="C289" s="251"/>
      <c r="D289" s="252"/>
      <c r="E289" s="252"/>
      <c r="F289" s="252"/>
      <c r="G289" s="67"/>
      <c r="H289" s="67"/>
    </row>
    <row r="290" spans="1:8" s="200" customFormat="1" ht="14">
      <c r="A290" s="94"/>
      <c r="B290" s="251"/>
      <c r="C290" s="251"/>
      <c r="D290" s="252"/>
      <c r="E290" s="252"/>
      <c r="F290" s="252"/>
      <c r="G290" s="67"/>
      <c r="H290" s="67"/>
    </row>
    <row r="291" spans="1:8" s="200" customFormat="1" ht="14">
      <c r="A291" s="94"/>
      <c r="B291" s="251"/>
      <c r="C291" s="251"/>
      <c r="D291" s="252"/>
      <c r="E291" s="252"/>
      <c r="F291" s="252"/>
      <c r="G291" s="67"/>
      <c r="H291" s="67"/>
    </row>
    <row r="292" spans="1:8" s="200" customFormat="1" ht="14">
      <c r="A292" s="94"/>
      <c r="B292" s="251"/>
      <c r="C292" s="251"/>
      <c r="D292" s="252"/>
      <c r="E292" s="252"/>
      <c r="F292" s="252"/>
      <c r="G292" s="67"/>
      <c r="H292" s="67"/>
    </row>
    <row r="293" spans="1:8" s="200" customFormat="1" ht="14">
      <c r="A293" s="94"/>
      <c r="B293" s="251"/>
      <c r="C293" s="251"/>
      <c r="D293" s="252"/>
      <c r="E293" s="252"/>
      <c r="F293" s="252"/>
      <c r="G293" s="67"/>
      <c r="H293" s="67"/>
    </row>
    <row r="294" spans="1:8" s="200" customFormat="1" ht="14">
      <c r="A294" s="94"/>
      <c r="B294" s="251"/>
      <c r="C294" s="251"/>
      <c r="D294" s="252"/>
      <c r="E294" s="252"/>
      <c r="F294" s="252"/>
      <c r="G294" s="67"/>
      <c r="H294" s="67"/>
    </row>
    <row r="295" spans="1:8" s="200" customFormat="1" ht="14">
      <c r="A295" s="94"/>
      <c r="B295" s="251"/>
      <c r="C295" s="251"/>
      <c r="D295" s="252"/>
      <c r="E295" s="252"/>
      <c r="F295" s="252"/>
      <c r="G295" s="67"/>
      <c r="H295" s="67"/>
    </row>
    <row r="296" spans="1:8" s="200" customFormat="1" ht="14">
      <c r="A296" s="94"/>
      <c r="B296" s="251"/>
      <c r="C296" s="251"/>
      <c r="D296" s="252"/>
      <c r="E296" s="252"/>
      <c r="F296" s="252"/>
      <c r="G296" s="67"/>
      <c r="H296" s="67"/>
    </row>
    <row r="297" spans="1:8" s="200" customFormat="1" ht="14">
      <c r="A297" s="94"/>
      <c r="B297" s="251"/>
      <c r="C297" s="251"/>
      <c r="D297" s="252"/>
      <c r="E297" s="252"/>
      <c r="F297" s="252"/>
      <c r="G297" s="67"/>
      <c r="H297" s="67"/>
    </row>
    <row r="298" spans="1:8" s="200" customFormat="1" ht="14">
      <c r="A298" s="94"/>
      <c r="B298" s="251"/>
      <c r="C298" s="251"/>
      <c r="D298" s="252"/>
      <c r="E298" s="252"/>
      <c r="F298" s="252"/>
      <c r="G298" s="67"/>
      <c r="H298" s="67"/>
    </row>
    <row r="299" spans="1:8" s="200" customFormat="1" ht="14">
      <c r="A299" s="94"/>
      <c r="B299" s="251"/>
      <c r="C299" s="251"/>
      <c r="D299" s="252"/>
      <c r="E299" s="252"/>
      <c r="F299" s="252"/>
      <c r="G299" s="67"/>
      <c r="H299" s="67"/>
    </row>
    <row r="300" spans="1:8" s="200" customFormat="1" ht="14">
      <c r="A300" s="94"/>
      <c r="B300" s="251"/>
      <c r="C300" s="251"/>
      <c r="D300" s="252"/>
      <c r="E300" s="252"/>
      <c r="F300" s="252"/>
      <c r="G300" s="67"/>
      <c r="H300" s="67"/>
    </row>
    <row r="301" spans="1:8" s="200" customFormat="1" ht="14">
      <c r="A301" s="94"/>
      <c r="B301" s="251"/>
      <c r="C301" s="251"/>
      <c r="D301" s="252"/>
      <c r="E301" s="252"/>
      <c r="F301" s="252"/>
      <c r="G301" s="67"/>
      <c r="H301" s="67"/>
    </row>
    <row r="302" spans="1:8" s="200" customFormat="1" ht="14">
      <c r="A302" s="94"/>
      <c r="B302" s="251"/>
      <c r="C302" s="251"/>
      <c r="D302" s="252"/>
      <c r="E302" s="252"/>
      <c r="F302" s="252"/>
      <c r="G302" s="67"/>
      <c r="H302" s="67"/>
    </row>
    <row r="303" spans="1:8" s="200" customFormat="1" ht="14">
      <c r="A303" s="94"/>
      <c r="B303" s="251"/>
      <c r="C303" s="251"/>
      <c r="D303" s="252"/>
      <c r="E303" s="252"/>
      <c r="F303" s="252"/>
      <c r="G303" s="67"/>
      <c r="H303" s="67"/>
    </row>
    <row r="304" spans="1:8" s="200" customFormat="1" ht="14">
      <c r="A304" s="94"/>
      <c r="B304" s="251"/>
      <c r="C304" s="251"/>
      <c r="D304" s="252"/>
      <c r="E304" s="252"/>
      <c r="F304" s="252"/>
      <c r="G304" s="67"/>
      <c r="H304" s="67"/>
    </row>
    <row r="305" spans="1:8" s="200" customFormat="1" ht="14">
      <c r="A305" s="94"/>
      <c r="B305" s="251"/>
      <c r="C305" s="251"/>
      <c r="D305" s="252"/>
      <c r="E305" s="252"/>
      <c r="F305" s="252"/>
      <c r="G305" s="67"/>
      <c r="H305" s="67"/>
    </row>
    <row r="306" spans="1:8" s="200" customFormat="1" ht="14">
      <c r="A306" s="94"/>
      <c r="B306" s="251"/>
      <c r="C306" s="251"/>
      <c r="D306" s="252"/>
      <c r="E306" s="252"/>
      <c r="F306" s="252"/>
      <c r="G306" s="67"/>
      <c r="H306" s="67"/>
    </row>
    <row r="307" spans="1:8" s="200" customFormat="1" ht="14">
      <c r="A307" s="94"/>
      <c r="B307" s="251"/>
      <c r="C307" s="251"/>
      <c r="D307" s="252"/>
      <c r="E307" s="252"/>
      <c r="F307" s="252"/>
      <c r="G307" s="67"/>
      <c r="H307" s="67"/>
    </row>
    <row r="308" spans="1:8" s="200" customFormat="1" ht="14">
      <c r="A308" s="94"/>
      <c r="B308" s="251"/>
      <c r="C308" s="251"/>
      <c r="D308" s="252"/>
      <c r="E308" s="252"/>
      <c r="F308" s="252"/>
      <c r="G308" s="67"/>
      <c r="H308" s="67"/>
    </row>
    <row r="309" spans="1:8" s="200" customFormat="1" ht="14">
      <c r="A309" s="94"/>
      <c r="B309" s="251"/>
      <c r="C309" s="251"/>
      <c r="D309" s="252"/>
      <c r="E309" s="252"/>
      <c r="F309" s="252"/>
      <c r="G309" s="67"/>
      <c r="H309" s="67"/>
    </row>
    <row r="310" spans="1:8" s="200" customFormat="1" ht="14">
      <c r="A310" s="94"/>
      <c r="B310" s="251"/>
      <c r="C310" s="251"/>
      <c r="D310" s="252"/>
      <c r="E310" s="252"/>
      <c r="F310" s="252"/>
      <c r="G310" s="67"/>
      <c r="H310" s="67"/>
    </row>
    <row r="311" spans="1:8" s="200" customFormat="1" ht="14">
      <c r="A311" s="94"/>
      <c r="B311" s="251"/>
      <c r="C311" s="251"/>
      <c r="D311" s="252"/>
      <c r="E311" s="252"/>
      <c r="F311" s="252"/>
      <c r="G311" s="67"/>
      <c r="H311" s="67"/>
    </row>
    <row r="312" spans="1:8" s="200" customFormat="1" ht="14">
      <c r="A312" s="94"/>
      <c r="B312" s="251"/>
      <c r="C312" s="251"/>
      <c r="D312" s="252"/>
      <c r="E312" s="252"/>
      <c r="F312" s="252"/>
      <c r="G312" s="67"/>
      <c r="H312" s="67"/>
    </row>
    <row r="313" spans="1:8" s="200" customFormat="1" ht="14">
      <c r="A313" s="94"/>
      <c r="B313" s="251"/>
      <c r="C313" s="251"/>
      <c r="D313" s="252"/>
      <c r="E313" s="252"/>
      <c r="F313" s="252"/>
      <c r="G313" s="67"/>
      <c r="H313" s="67"/>
    </row>
    <row r="314" spans="1:8" s="200" customFormat="1" ht="14">
      <c r="A314" s="94"/>
      <c r="B314" s="251"/>
      <c r="C314" s="251"/>
      <c r="D314" s="252"/>
      <c r="E314" s="252"/>
      <c r="F314" s="252"/>
      <c r="G314" s="67"/>
      <c r="H314" s="67"/>
    </row>
    <row r="315" spans="1:8" s="200" customFormat="1" ht="14">
      <c r="A315" s="94"/>
      <c r="B315" s="251"/>
      <c r="C315" s="251"/>
      <c r="D315" s="252"/>
      <c r="E315" s="252"/>
      <c r="F315" s="252"/>
      <c r="G315" s="67"/>
      <c r="H315" s="67"/>
    </row>
    <row r="316" spans="1:8" s="200" customFormat="1" ht="14">
      <c r="A316" s="94"/>
      <c r="B316" s="251"/>
      <c r="C316" s="251"/>
      <c r="D316" s="252"/>
      <c r="E316" s="252"/>
      <c r="F316" s="252"/>
      <c r="G316" s="67"/>
      <c r="H316" s="67"/>
    </row>
    <row r="317" spans="1:8" s="200" customFormat="1" ht="14">
      <c r="A317" s="94"/>
      <c r="B317" s="251"/>
      <c r="C317" s="251"/>
      <c r="D317" s="252"/>
      <c r="E317" s="252"/>
      <c r="F317" s="252"/>
      <c r="G317" s="67"/>
      <c r="H317" s="67"/>
    </row>
    <row r="318" spans="1:8" s="200" customFormat="1" ht="14">
      <c r="A318" s="94"/>
      <c r="B318" s="251"/>
      <c r="C318" s="251"/>
      <c r="D318" s="252"/>
      <c r="E318" s="252"/>
      <c r="F318" s="252"/>
      <c r="G318" s="67"/>
      <c r="H318" s="67"/>
    </row>
    <row r="319" spans="1:8" s="200" customFormat="1" ht="14">
      <c r="A319" s="94"/>
      <c r="B319" s="251"/>
      <c r="C319" s="251"/>
      <c r="D319" s="252"/>
      <c r="E319" s="252"/>
      <c r="F319" s="252"/>
      <c r="G319" s="67"/>
      <c r="H319" s="67"/>
    </row>
    <row r="320" spans="1:8" s="200" customFormat="1" ht="14">
      <c r="A320" s="94"/>
      <c r="B320" s="251"/>
      <c r="C320" s="251"/>
      <c r="D320" s="252"/>
      <c r="E320" s="252"/>
      <c r="F320" s="252"/>
      <c r="G320" s="67"/>
      <c r="H320" s="67"/>
    </row>
    <row r="321" spans="1:8" s="200" customFormat="1" ht="14">
      <c r="A321" s="94"/>
      <c r="B321" s="251"/>
      <c r="C321" s="251"/>
      <c r="D321" s="252"/>
      <c r="E321" s="252"/>
      <c r="F321" s="252"/>
      <c r="G321" s="67"/>
      <c r="H321" s="67"/>
    </row>
    <row r="322" spans="1:8" s="200" customFormat="1" ht="14">
      <c r="A322" s="94"/>
      <c r="B322" s="251"/>
      <c r="C322" s="251"/>
      <c r="D322" s="252"/>
      <c r="E322" s="252"/>
      <c r="F322" s="252"/>
      <c r="G322" s="67"/>
      <c r="H322" s="67"/>
    </row>
    <row r="323" spans="1:8" s="200" customFormat="1" ht="14">
      <c r="A323" s="94"/>
      <c r="B323" s="251"/>
      <c r="C323" s="251"/>
      <c r="D323" s="252"/>
      <c r="E323" s="252"/>
      <c r="F323" s="252"/>
      <c r="G323" s="67"/>
      <c r="H323" s="67"/>
    </row>
    <row r="324" spans="1:8" s="200" customFormat="1" ht="14">
      <c r="A324" s="94"/>
      <c r="B324" s="251"/>
      <c r="C324" s="251"/>
      <c r="D324" s="252"/>
      <c r="E324" s="252"/>
      <c r="F324" s="252"/>
      <c r="G324" s="67"/>
      <c r="H324" s="67"/>
    </row>
    <row r="325" spans="1:8" s="200" customFormat="1" ht="14">
      <c r="A325" s="94"/>
      <c r="B325" s="251"/>
      <c r="C325" s="251"/>
      <c r="D325" s="252"/>
      <c r="E325" s="252"/>
      <c r="F325" s="252"/>
      <c r="G325" s="67"/>
      <c r="H325" s="67"/>
    </row>
    <row r="326" spans="1:8" s="200" customFormat="1" ht="14">
      <c r="A326" s="94"/>
      <c r="B326" s="251"/>
      <c r="C326" s="251"/>
      <c r="D326" s="252"/>
      <c r="E326" s="252"/>
      <c r="F326" s="252"/>
      <c r="G326" s="67"/>
      <c r="H326" s="67"/>
    </row>
    <row r="327" spans="1:8" s="200" customFormat="1" ht="14">
      <c r="A327" s="94"/>
      <c r="B327" s="251"/>
      <c r="C327" s="251"/>
      <c r="D327" s="252"/>
      <c r="E327" s="252"/>
      <c r="F327" s="252"/>
      <c r="G327" s="67"/>
      <c r="H327" s="67"/>
    </row>
    <row r="328" spans="1:8" s="200" customFormat="1" ht="14">
      <c r="A328" s="94"/>
      <c r="B328" s="251"/>
      <c r="C328" s="251"/>
      <c r="D328" s="252"/>
      <c r="E328" s="252"/>
      <c r="F328" s="252"/>
      <c r="G328" s="67"/>
      <c r="H328" s="67"/>
    </row>
    <row r="329" spans="1:8" s="200" customFormat="1" ht="14">
      <c r="A329" s="94"/>
      <c r="B329" s="251"/>
      <c r="C329" s="251"/>
      <c r="D329" s="252"/>
      <c r="E329" s="252"/>
      <c r="F329" s="252"/>
      <c r="G329" s="67"/>
      <c r="H329" s="67"/>
    </row>
    <row r="330" spans="1:8" s="200" customFormat="1" ht="14">
      <c r="A330" s="94"/>
      <c r="B330" s="251"/>
      <c r="C330" s="251"/>
      <c r="D330" s="252"/>
      <c r="E330" s="252"/>
      <c r="F330" s="252"/>
      <c r="G330" s="67"/>
      <c r="H330" s="67"/>
    </row>
    <row r="331" spans="1:8" s="200" customFormat="1" ht="14">
      <c r="A331" s="94"/>
      <c r="B331" s="251"/>
      <c r="C331" s="251"/>
      <c r="D331" s="252"/>
      <c r="E331" s="252"/>
      <c r="F331" s="252"/>
      <c r="G331" s="67"/>
      <c r="H331" s="67"/>
    </row>
    <row r="332" spans="1:8" s="200" customFormat="1" ht="14">
      <c r="A332" s="94"/>
      <c r="B332" s="251"/>
      <c r="C332" s="251"/>
      <c r="D332" s="252"/>
      <c r="E332" s="252"/>
      <c r="F332" s="252"/>
      <c r="G332" s="67"/>
      <c r="H332" s="67"/>
    </row>
    <row r="333" spans="1:8" s="200" customFormat="1" ht="14">
      <c r="A333" s="94"/>
      <c r="B333" s="251"/>
      <c r="C333" s="251"/>
      <c r="D333" s="252"/>
      <c r="E333" s="252"/>
      <c r="F333" s="252"/>
      <c r="G333" s="67"/>
      <c r="H333" s="67"/>
    </row>
    <row r="334" spans="1:8" s="200" customFormat="1" ht="14">
      <c r="A334" s="94"/>
      <c r="B334" s="251"/>
      <c r="C334" s="251"/>
      <c r="D334" s="252"/>
      <c r="E334" s="252"/>
      <c r="F334" s="252"/>
      <c r="G334" s="67"/>
      <c r="H334" s="67"/>
    </row>
    <row r="335" spans="1:8" s="200" customFormat="1" ht="14">
      <c r="A335" s="94"/>
      <c r="B335" s="251"/>
      <c r="C335" s="251"/>
      <c r="D335" s="252"/>
      <c r="E335" s="252"/>
      <c r="F335" s="252"/>
      <c r="G335" s="67"/>
      <c r="H335" s="67"/>
    </row>
    <row r="336" spans="1:8" s="200" customFormat="1" ht="14">
      <c r="A336" s="94"/>
      <c r="B336" s="251"/>
      <c r="C336" s="251"/>
      <c r="D336" s="252"/>
      <c r="E336" s="252"/>
      <c r="F336" s="252"/>
      <c r="G336" s="67"/>
      <c r="H336" s="67"/>
    </row>
    <row r="337" spans="1:8" s="200" customFormat="1" ht="14">
      <c r="A337" s="94"/>
      <c r="B337" s="251"/>
      <c r="C337" s="251"/>
      <c r="D337" s="252"/>
      <c r="E337" s="252"/>
      <c r="F337" s="252"/>
      <c r="G337" s="67"/>
      <c r="H337" s="67"/>
    </row>
    <row r="338" spans="1:8" s="200" customFormat="1" ht="14">
      <c r="A338" s="94"/>
      <c r="B338" s="251"/>
      <c r="C338" s="251"/>
      <c r="D338" s="252"/>
      <c r="E338" s="252"/>
      <c r="F338" s="252"/>
      <c r="G338" s="67"/>
      <c r="H338" s="67"/>
    </row>
    <row r="339" spans="1:8" s="200" customFormat="1" ht="14">
      <c r="A339" s="94"/>
      <c r="B339" s="251"/>
      <c r="C339" s="251"/>
      <c r="D339" s="252"/>
      <c r="E339" s="252"/>
      <c r="F339" s="252"/>
      <c r="G339" s="67"/>
      <c r="H339" s="67"/>
    </row>
    <row r="340" spans="1:8" s="200" customFormat="1" ht="14">
      <c r="A340" s="94"/>
      <c r="B340" s="251"/>
      <c r="C340" s="251"/>
      <c r="D340" s="252"/>
      <c r="E340" s="252"/>
      <c r="F340" s="252"/>
      <c r="G340" s="67"/>
      <c r="H340" s="67"/>
    </row>
    <row r="341" spans="1:8" s="200" customFormat="1" ht="14">
      <c r="A341" s="94"/>
      <c r="B341" s="251"/>
      <c r="C341" s="251"/>
      <c r="D341" s="252"/>
      <c r="E341" s="252"/>
      <c r="F341" s="252"/>
      <c r="G341" s="67"/>
      <c r="H341" s="67"/>
    </row>
    <row r="342" spans="1:8" s="200" customFormat="1" ht="14">
      <c r="A342" s="94"/>
      <c r="B342" s="251"/>
      <c r="C342" s="251"/>
      <c r="D342" s="252"/>
      <c r="E342" s="252"/>
      <c r="F342" s="252"/>
      <c r="G342" s="67"/>
      <c r="H342" s="67"/>
    </row>
    <row r="343" spans="1:8" s="200" customFormat="1" ht="14">
      <c r="A343" s="94"/>
      <c r="B343" s="251"/>
      <c r="C343" s="251"/>
      <c r="D343" s="252"/>
      <c r="E343" s="252"/>
      <c r="F343" s="252"/>
      <c r="G343" s="67"/>
      <c r="H343" s="67"/>
    </row>
    <row r="344" spans="1:8" s="200" customFormat="1" ht="14">
      <c r="A344" s="94"/>
      <c r="B344" s="251"/>
      <c r="C344" s="251"/>
      <c r="D344" s="252"/>
      <c r="E344" s="252"/>
      <c r="F344" s="252"/>
      <c r="G344" s="67"/>
      <c r="H344" s="67"/>
    </row>
    <row r="345" spans="1:8" s="200" customFormat="1" ht="14">
      <c r="A345" s="94"/>
      <c r="B345" s="251"/>
      <c r="C345" s="251"/>
      <c r="D345" s="252"/>
      <c r="E345" s="252"/>
      <c r="F345" s="252"/>
      <c r="G345" s="67"/>
      <c r="H345" s="67"/>
    </row>
    <row r="346" spans="1:8" s="200" customFormat="1" ht="14">
      <c r="A346" s="94"/>
      <c r="B346" s="251"/>
      <c r="C346" s="251"/>
      <c r="D346" s="252"/>
      <c r="E346" s="252"/>
      <c r="F346" s="252"/>
      <c r="G346" s="67"/>
      <c r="H346" s="67"/>
    </row>
    <row r="347" spans="1:8" s="200" customFormat="1" ht="14">
      <c r="A347" s="94"/>
      <c r="B347" s="251"/>
      <c r="C347" s="251"/>
      <c r="D347" s="252"/>
      <c r="E347" s="252"/>
      <c r="F347" s="252"/>
      <c r="G347" s="67"/>
      <c r="H347" s="67"/>
    </row>
    <row r="348" spans="1:8" s="200" customFormat="1" ht="14">
      <c r="A348" s="94"/>
      <c r="B348" s="251"/>
      <c r="C348" s="251"/>
      <c r="D348" s="252"/>
      <c r="E348" s="252"/>
      <c r="F348" s="252"/>
      <c r="G348" s="67"/>
      <c r="H348" s="67"/>
    </row>
    <row r="349" spans="1:8" s="200" customFormat="1" ht="14">
      <c r="A349" s="94"/>
      <c r="B349" s="251"/>
      <c r="C349" s="251"/>
      <c r="D349" s="252"/>
      <c r="E349" s="252"/>
      <c r="F349" s="252"/>
      <c r="G349" s="67"/>
      <c r="H349" s="67"/>
    </row>
    <row r="350" spans="1:8" s="200" customFormat="1" ht="14">
      <c r="A350" s="94"/>
      <c r="B350" s="251"/>
      <c r="C350" s="251"/>
      <c r="D350" s="252"/>
      <c r="E350" s="252"/>
      <c r="F350" s="252"/>
      <c r="G350" s="67"/>
      <c r="H350" s="67"/>
    </row>
    <row r="351" spans="1:8" s="200" customFormat="1" ht="14">
      <c r="A351" s="94"/>
      <c r="B351" s="251"/>
      <c r="C351" s="251"/>
      <c r="D351" s="252"/>
      <c r="E351" s="252"/>
      <c r="F351" s="252"/>
      <c r="G351" s="67"/>
      <c r="H351" s="67"/>
    </row>
    <row r="352" spans="1:8" s="200" customFormat="1" ht="14">
      <c r="A352" s="94"/>
      <c r="B352" s="251"/>
      <c r="C352" s="251"/>
      <c r="D352" s="252"/>
      <c r="E352" s="252"/>
      <c r="F352" s="252"/>
      <c r="G352" s="67"/>
      <c r="H352" s="67"/>
    </row>
    <row r="353" spans="1:8" s="200" customFormat="1" ht="14">
      <c r="A353" s="94"/>
      <c r="B353" s="251"/>
      <c r="C353" s="251"/>
      <c r="D353" s="252"/>
      <c r="E353" s="252"/>
      <c r="F353" s="252"/>
      <c r="G353" s="67"/>
      <c r="H353" s="67"/>
    </row>
    <row r="354" spans="1:8" s="200" customFormat="1" ht="14">
      <c r="A354" s="94"/>
      <c r="B354" s="251"/>
      <c r="C354" s="251"/>
      <c r="D354" s="252"/>
      <c r="E354" s="252"/>
      <c r="F354" s="252"/>
      <c r="G354" s="67"/>
      <c r="H354" s="67"/>
    </row>
    <row r="355" spans="1:8" s="200" customFormat="1" ht="14">
      <c r="A355" s="94"/>
      <c r="B355" s="251"/>
      <c r="C355" s="251"/>
      <c r="D355" s="252"/>
      <c r="E355" s="252"/>
      <c r="F355" s="252"/>
      <c r="G355" s="67"/>
      <c r="H355" s="67"/>
    </row>
    <row r="356" spans="1:8" s="200" customFormat="1" ht="14">
      <c r="A356" s="94"/>
      <c r="B356" s="251"/>
      <c r="C356" s="251"/>
      <c r="D356" s="252"/>
      <c r="E356" s="252"/>
      <c r="F356" s="252"/>
      <c r="G356" s="67"/>
      <c r="H356" s="67"/>
    </row>
    <row r="357" spans="1:8" s="200" customFormat="1" ht="14">
      <c r="A357" s="94"/>
      <c r="B357" s="251"/>
      <c r="C357" s="251"/>
      <c r="D357" s="252"/>
      <c r="E357" s="252"/>
      <c r="F357" s="252"/>
      <c r="G357" s="67"/>
      <c r="H357" s="67"/>
    </row>
    <row r="358" spans="1:8" s="200" customFormat="1" ht="14">
      <c r="A358" s="94"/>
      <c r="B358" s="251"/>
      <c r="C358" s="251"/>
      <c r="D358" s="252"/>
      <c r="E358" s="252"/>
      <c r="F358" s="252"/>
      <c r="G358" s="67"/>
      <c r="H358" s="67"/>
    </row>
    <row r="359" spans="1:8" s="200" customFormat="1" ht="14">
      <c r="A359" s="94"/>
      <c r="B359" s="251"/>
      <c r="C359" s="251"/>
      <c r="D359" s="252"/>
      <c r="E359" s="252"/>
      <c r="F359" s="252"/>
      <c r="G359" s="67"/>
      <c r="H359" s="67"/>
    </row>
    <row r="360" spans="1:8" s="200" customFormat="1" ht="14">
      <c r="A360" s="94"/>
      <c r="B360" s="251"/>
      <c r="C360" s="251"/>
      <c r="D360" s="252"/>
      <c r="E360" s="252"/>
      <c r="F360" s="252"/>
      <c r="G360" s="67"/>
      <c r="H360" s="67"/>
    </row>
    <row r="361" spans="1:8" s="200" customFormat="1" ht="14">
      <c r="A361" s="94"/>
      <c r="B361" s="251"/>
      <c r="C361" s="251"/>
      <c r="D361" s="252"/>
      <c r="E361" s="252"/>
      <c r="F361" s="252"/>
      <c r="G361" s="67"/>
      <c r="H361" s="67"/>
    </row>
    <row r="362" spans="1:8" s="200" customFormat="1" ht="14">
      <c r="A362" s="94"/>
      <c r="B362" s="251"/>
      <c r="C362" s="251"/>
      <c r="D362" s="252"/>
      <c r="E362" s="252"/>
      <c r="F362" s="252"/>
      <c r="G362" s="67"/>
      <c r="H362" s="67"/>
    </row>
    <row r="363" spans="1:8" s="200" customFormat="1" ht="14">
      <c r="A363" s="94"/>
      <c r="B363" s="251"/>
      <c r="C363" s="251"/>
      <c r="D363" s="252"/>
      <c r="E363" s="252"/>
      <c r="F363" s="252"/>
      <c r="G363" s="67"/>
      <c r="H363" s="67"/>
    </row>
    <row r="364" spans="1:8" s="200" customFormat="1" ht="14">
      <c r="A364" s="94"/>
      <c r="B364" s="251"/>
      <c r="C364" s="251"/>
      <c r="D364" s="252"/>
      <c r="E364" s="252"/>
      <c r="F364" s="252"/>
      <c r="G364" s="67"/>
      <c r="H364" s="67"/>
    </row>
    <row r="365" spans="1:8" s="200" customFormat="1" ht="14">
      <c r="A365" s="94"/>
      <c r="B365" s="251"/>
      <c r="C365" s="251"/>
      <c r="D365" s="252"/>
      <c r="E365" s="252"/>
      <c r="F365" s="252"/>
      <c r="G365" s="67"/>
      <c r="H365" s="67"/>
    </row>
    <row r="366" spans="1:8" s="200" customFormat="1" ht="14">
      <c r="A366" s="94"/>
      <c r="B366" s="251"/>
      <c r="C366" s="251"/>
      <c r="D366" s="252"/>
      <c r="E366" s="252"/>
      <c r="F366" s="252"/>
      <c r="G366" s="67"/>
      <c r="H366" s="67"/>
    </row>
    <row r="367" spans="1:8" s="200" customFormat="1" ht="14">
      <c r="A367" s="94"/>
      <c r="B367" s="251"/>
      <c r="C367" s="251"/>
      <c r="D367" s="252"/>
      <c r="E367" s="252"/>
      <c r="F367" s="252"/>
      <c r="G367" s="67"/>
      <c r="H367" s="67"/>
    </row>
    <row r="368" spans="1:8" s="200" customFormat="1" ht="14">
      <c r="A368" s="94"/>
      <c r="B368" s="251"/>
      <c r="C368" s="251"/>
      <c r="D368" s="252"/>
      <c r="E368" s="252"/>
      <c r="F368" s="252"/>
      <c r="G368" s="67"/>
      <c r="H368" s="67"/>
    </row>
    <row r="369" spans="1:8" s="200" customFormat="1" ht="14">
      <c r="A369" s="94"/>
      <c r="B369" s="251"/>
      <c r="C369" s="251"/>
      <c r="D369" s="252"/>
      <c r="E369" s="252"/>
      <c r="F369" s="252"/>
      <c r="G369" s="67"/>
      <c r="H369" s="67"/>
    </row>
    <row r="370" spans="1:8" s="200" customFormat="1" ht="14">
      <c r="A370" s="94"/>
      <c r="B370" s="251"/>
      <c r="C370" s="251"/>
      <c r="D370" s="252"/>
      <c r="E370" s="252"/>
      <c r="F370" s="252"/>
      <c r="G370" s="67"/>
      <c r="H370" s="67"/>
    </row>
    <row r="371" spans="1:8" s="200" customFormat="1" ht="14">
      <c r="A371" s="94"/>
      <c r="B371" s="251"/>
      <c r="C371" s="251"/>
      <c r="D371" s="252"/>
      <c r="E371" s="252"/>
      <c r="F371" s="252"/>
      <c r="G371" s="67"/>
      <c r="H371" s="67"/>
    </row>
    <row r="372" spans="1:8" s="200" customFormat="1" ht="14">
      <c r="A372" s="94"/>
      <c r="B372" s="251"/>
      <c r="C372" s="251"/>
      <c r="D372" s="252"/>
      <c r="E372" s="252"/>
      <c r="F372" s="252"/>
      <c r="G372" s="67"/>
      <c r="H372" s="67"/>
    </row>
    <row r="373" spans="1:8" s="200" customFormat="1" ht="14">
      <c r="A373" s="94"/>
      <c r="B373" s="251"/>
      <c r="C373" s="251"/>
      <c r="D373" s="252"/>
      <c r="E373" s="252"/>
      <c r="F373" s="252"/>
      <c r="G373" s="67"/>
      <c r="H373" s="67"/>
    </row>
    <row r="374" spans="1:8" s="200" customFormat="1" ht="14">
      <c r="A374" s="94"/>
      <c r="B374" s="251"/>
      <c r="C374" s="251"/>
      <c r="D374" s="252"/>
      <c r="E374" s="252"/>
      <c r="F374" s="252"/>
      <c r="G374" s="67"/>
      <c r="H374" s="67"/>
    </row>
    <row r="375" spans="1:8" s="200" customFormat="1" ht="14">
      <c r="A375" s="94"/>
      <c r="B375" s="251"/>
      <c r="C375" s="251"/>
      <c r="D375" s="252"/>
      <c r="E375" s="252"/>
      <c r="F375" s="252"/>
      <c r="G375" s="67"/>
      <c r="H375" s="67"/>
    </row>
    <row r="376" spans="1:8" s="200" customFormat="1" ht="14">
      <c r="A376" s="94"/>
      <c r="B376" s="251"/>
      <c r="C376" s="251"/>
      <c r="D376" s="252"/>
      <c r="E376" s="252"/>
      <c r="F376" s="252"/>
      <c r="G376" s="67"/>
      <c r="H376" s="67"/>
    </row>
    <row r="377" spans="1:8" s="200" customFormat="1" ht="14">
      <c r="A377" s="94"/>
      <c r="B377" s="251"/>
      <c r="C377" s="251"/>
      <c r="D377" s="252"/>
      <c r="E377" s="252"/>
      <c r="F377" s="252"/>
      <c r="G377" s="67"/>
      <c r="H377" s="67"/>
    </row>
    <row r="378" spans="1:8" s="200" customFormat="1" ht="14">
      <c r="A378" s="94"/>
      <c r="B378" s="251"/>
      <c r="C378" s="251"/>
      <c r="D378" s="252"/>
      <c r="E378" s="252"/>
      <c r="F378" s="252"/>
      <c r="G378" s="67"/>
      <c r="H378" s="67"/>
    </row>
    <row r="379" spans="1:8" s="200" customFormat="1" ht="14">
      <c r="A379" s="94"/>
      <c r="B379" s="251"/>
      <c r="C379" s="251"/>
      <c r="D379" s="252"/>
      <c r="E379" s="252"/>
      <c r="F379" s="252"/>
      <c r="G379" s="67"/>
      <c r="H379" s="67"/>
    </row>
    <row r="380" spans="1:8" s="200" customFormat="1" ht="14">
      <c r="A380" s="94"/>
      <c r="B380" s="251"/>
      <c r="C380" s="251"/>
      <c r="D380" s="252"/>
      <c r="E380" s="252"/>
      <c r="F380" s="252"/>
      <c r="G380" s="67"/>
      <c r="H380" s="67"/>
    </row>
    <row r="381" spans="1:8" s="200" customFormat="1" ht="14">
      <c r="A381" s="94"/>
      <c r="B381" s="251"/>
      <c r="C381" s="251"/>
      <c r="D381" s="252"/>
      <c r="E381" s="252"/>
      <c r="F381" s="252"/>
      <c r="G381" s="67"/>
      <c r="H381" s="67"/>
    </row>
    <row r="382" spans="1:8" s="200" customFormat="1" ht="14">
      <c r="A382" s="94"/>
      <c r="B382" s="251"/>
      <c r="C382" s="251"/>
      <c r="D382" s="252"/>
      <c r="E382" s="252"/>
      <c r="F382" s="252"/>
      <c r="G382" s="67"/>
      <c r="H382" s="67"/>
    </row>
    <row r="383" spans="1:8" s="200" customFormat="1" ht="14">
      <c r="A383" s="94"/>
      <c r="B383" s="251"/>
      <c r="C383" s="251"/>
      <c r="D383" s="252"/>
      <c r="E383" s="252"/>
      <c r="F383" s="252"/>
      <c r="G383" s="67"/>
      <c r="H383" s="67"/>
    </row>
    <row r="384" spans="1:8" s="200" customFormat="1" ht="14">
      <c r="A384" s="94"/>
      <c r="B384" s="251"/>
      <c r="C384" s="251"/>
      <c r="D384" s="252"/>
      <c r="E384" s="252"/>
      <c r="F384" s="252"/>
      <c r="G384" s="67"/>
      <c r="H384" s="67"/>
    </row>
    <row r="385" spans="1:8" s="200" customFormat="1" ht="14">
      <c r="A385" s="94"/>
      <c r="B385" s="251"/>
      <c r="C385" s="251"/>
      <c r="D385" s="252"/>
      <c r="E385" s="252"/>
      <c r="F385" s="252"/>
      <c r="G385" s="67"/>
      <c r="H385" s="67"/>
    </row>
    <row r="386" spans="1:8" s="200" customFormat="1" ht="14">
      <c r="A386" s="94"/>
      <c r="B386" s="251"/>
      <c r="C386" s="251"/>
      <c r="D386" s="252"/>
      <c r="E386" s="252"/>
      <c r="F386" s="252"/>
      <c r="G386" s="67"/>
      <c r="H386" s="67"/>
    </row>
    <row r="387" spans="1:8" s="200" customFormat="1" ht="14">
      <c r="A387" s="94"/>
      <c r="B387" s="251"/>
      <c r="C387" s="251"/>
      <c r="D387" s="252"/>
      <c r="E387" s="252"/>
      <c r="F387" s="252"/>
      <c r="G387" s="67"/>
      <c r="H387" s="67"/>
    </row>
    <row r="388" spans="1:8" s="200" customFormat="1" ht="14">
      <c r="A388" s="94"/>
      <c r="B388" s="251"/>
      <c r="C388" s="251"/>
      <c r="D388" s="252"/>
      <c r="E388" s="252"/>
      <c r="F388" s="252"/>
      <c r="G388" s="67"/>
      <c r="H388" s="67"/>
    </row>
    <row r="389" spans="1:8" s="200" customFormat="1" ht="14">
      <c r="A389" s="94"/>
      <c r="B389" s="251"/>
      <c r="C389" s="251"/>
      <c r="D389" s="252"/>
      <c r="E389" s="252"/>
      <c r="F389" s="252"/>
      <c r="G389" s="67"/>
      <c r="H389" s="67"/>
    </row>
    <row r="390" spans="1:8" s="200" customFormat="1" ht="14">
      <c r="A390" s="94"/>
      <c r="B390" s="251"/>
      <c r="C390" s="251"/>
      <c r="D390" s="252"/>
      <c r="E390" s="252"/>
      <c r="F390" s="252"/>
      <c r="G390" s="67"/>
      <c r="H390" s="67"/>
    </row>
    <row r="391" spans="1:8" s="200" customFormat="1" ht="14">
      <c r="A391" s="94"/>
      <c r="B391" s="251"/>
      <c r="C391" s="251"/>
      <c r="D391" s="252"/>
      <c r="E391" s="252"/>
      <c r="F391" s="252"/>
      <c r="G391" s="67"/>
      <c r="H391" s="67"/>
    </row>
    <row r="392" spans="1:8" s="200" customFormat="1" ht="14">
      <c r="A392" s="94"/>
      <c r="B392" s="251"/>
      <c r="C392" s="251"/>
      <c r="D392" s="252"/>
      <c r="E392" s="252"/>
      <c r="F392" s="252"/>
      <c r="G392" s="67"/>
      <c r="H392" s="67"/>
    </row>
    <row r="393" spans="1:8" s="200" customFormat="1" ht="14">
      <c r="A393" s="94"/>
      <c r="B393" s="251"/>
      <c r="C393" s="251"/>
      <c r="D393" s="252"/>
      <c r="E393" s="252"/>
      <c r="F393" s="252"/>
      <c r="G393" s="67"/>
      <c r="H393" s="67"/>
    </row>
    <row r="394" spans="1:8" s="200" customFormat="1" ht="14">
      <c r="A394" s="94"/>
      <c r="B394" s="251"/>
      <c r="C394" s="251"/>
      <c r="D394" s="252"/>
      <c r="E394" s="252"/>
      <c r="F394" s="252"/>
      <c r="G394" s="67"/>
      <c r="H394" s="67"/>
    </row>
    <row r="395" spans="1:8" s="200" customFormat="1" ht="14">
      <c r="A395" s="94"/>
      <c r="B395" s="251"/>
      <c r="C395" s="251"/>
      <c r="D395" s="252"/>
      <c r="E395" s="252"/>
      <c r="F395" s="252"/>
      <c r="G395" s="67"/>
      <c r="H395" s="67"/>
    </row>
    <row r="396" spans="1:8" s="200" customFormat="1" ht="14">
      <c r="A396" s="94"/>
      <c r="B396" s="251"/>
      <c r="C396" s="251"/>
      <c r="D396" s="252"/>
      <c r="E396" s="252"/>
      <c r="F396" s="252"/>
      <c r="G396" s="67"/>
      <c r="H396" s="67"/>
    </row>
    <row r="397" spans="1:8" s="200" customFormat="1" ht="14">
      <c r="A397" s="94"/>
      <c r="B397" s="251"/>
      <c r="C397" s="251"/>
      <c r="D397" s="252"/>
      <c r="E397" s="252"/>
      <c r="F397" s="252"/>
      <c r="G397" s="67"/>
      <c r="H397" s="67"/>
    </row>
    <row r="398" spans="1:8" s="200" customFormat="1" ht="14">
      <c r="A398" s="94"/>
      <c r="B398" s="251"/>
      <c r="C398" s="251"/>
      <c r="D398" s="252"/>
      <c r="E398" s="252"/>
      <c r="F398" s="252"/>
      <c r="G398" s="67"/>
      <c r="H398" s="67"/>
    </row>
    <row r="399" spans="1:8" s="200" customFormat="1" ht="14">
      <c r="A399" s="94"/>
      <c r="B399" s="251"/>
      <c r="C399" s="251"/>
      <c r="D399" s="252"/>
      <c r="E399" s="252"/>
      <c r="F399" s="252"/>
      <c r="G399" s="67"/>
      <c r="H399" s="67"/>
    </row>
    <row r="400" spans="1:8" s="200" customFormat="1" ht="14">
      <c r="A400" s="94"/>
      <c r="B400" s="251"/>
      <c r="C400" s="251"/>
      <c r="D400" s="252"/>
      <c r="E400" s="252"/>
      <c r="F400" s="252"/>
      <c r="G400" s="67"/>
      <c r="H400" s="67"/>
    </row>
    <row r="401" spans="1:8" s="200" customFormat="1" ht="14">
      <c r="A401" s="94"/>
      <c r="B401" s="251"/>
      <c r="C401" s="251"/>
      <c r="D401" s="252"/>
      <c r="E401" s="252"/>
      <c r="F401" s="252"/>
      <c r="G401" s="67"/>
      <c r="H401" s="67"/>
    </row>
    <row r="402" spans="1:8" s="200" customFormat="1" ht="14">
      <c r="A402" s="94"/>
      <c r="B402" s="251"/>
      <c r="C402" s="251"/>
      <c r="D402" s="252"/>
      <c r="E402" s="252"/>
      <c r="F402" s="252"/>
      <c r="G402" s="67"/>
      <c r="H402" s="67"/>
    </row>
    <row r="403" spans="1:8" s="200" customFormat="1" ht="14">
      <c r="A403" s="94"/>
      <c r="B403" s="251"/>
      <c r="C403" s="251"/>
      <c r="D403" s="252"/>
      <c r="E403" s="252"/>
      <c r="F403" s="252"/>
      <c r="G403" s="67"/>
      <c r="H403" s="67"/>
    </row>
    <row r="404" spans="1:8" s="200" customFormat="1" ht="14">
      <c r="A404" s="94"/>
      <c r="B404" s="251"/>
      <c r="C404" s="251"/>
      <c r="D404" s="252"/>
      <c r="E404" s="252"/>
      <c r="F404" s="252"/>
      <c r="G404" s="67"/>
      <c r="H404" s="67"/>
    </row>
    <row r="405" spans="1:8" s="200" customFormat="1" ht="14">
      <c r="A405" s="94"/>
      <c r="B405" s="251"/>
      <c r="C405" s="251"/>
      <c r="D405" s="252"/>
      <c r="E405" s="252"/>
      <c r="F405" s="252"/>
      <c r="G405" s="67"/>
      <c r="H405" s="67"/>
    </row>
    <row r="406" spans="1:8" s="200" customFormat="1" ht="14">
      <c r="A406" s="94"/>
      <c r="B406" s="251"/>
      <c r="C406" s="251"/>
      <c r="D406" s="252"/>
      <c r="E406" s="252"/>
      <c r="F406" s="252"/>
      <c r="G406" s="67"/>
      <c r="H406" s="67"/>
    </row>
    <row r="407" spans="1:8" s="200" customFormat="1" ht="14">
      <c r="A407" s="94"/>
      <c r="B407" s="251"/>
      <c r="C407" s="251"/>
      <c r="D407" s="252"/>
      <c r="E407" s="252"/>
      <c r="F407" s="252"/>
      <c r="G407" s="67"/>
      <c r="H407" s="67"/>
    </row>
    <row r="408" spans="1:8" s="200" customFormat="1" ht="14">
      <c r="A408" s="94"/>
      <c r="B408" s="251"/>
      <c r="C408" s="251"/>
      <c r="D408" s="252"/>
      <c r="E408" s="252"/>
      <c r="F408" s="252"/>
      <c r="G408" s="67"/>
      <c r="H408" s="67"/>
    </row>
    <row r="409" spans="1:8" s="200" customFormat="1" ht="14">
      <c r="A409" s="94"/>
      <c r="B409" s="251"/>
      <c r="C409" s="251"/>
      <c r="D409" s="252"/>
      <c r="E409" s="252"/>
      <c r="F409" s="252"/>
      <c r="G409" s="67"/>
      <c r="H409" s="67"/>
    </row>
    <row r="410" spans="1:8" s="200" customFormat="1" ht="14">
      <c r="A410" s="94"/>
      <c r="B410" s="251"/>
      <c r="C410" s="251"/>
      <c r="D410" s="252"/>
      <c r="E410" s="252"/>
      <c r="F410" s="252"/>
      <c r="G410" s="67"/>
      <c r="H410" s="67"/>
    </row>
    <row r="411" spans="1:8" s="200" customFormat="1" ht="14">
      <c r="A411" s="94"/>
      <c r="B411" s="251"/>
      <c r="C411" s="251"/>
      <c r="D411" s="252"/>
      <c r="E411" s="252"/>
      <c r="F411" s="252"/>
      <c r="G411" s="67"/>
      <c r="H411" s="67"/>
    </row>
    <row r="412" spans="1:8" s="200" customFormat="1" ht="14">
      <c r="A412" s="94"/>
      <c r="B412" s="251"/>
      <c r="C412" s="251"/>
      <c r="D412" s="252"/>
      <c r="E412" s="252"/>
      <c r="F412" s="252"/>
      <c r="G412" s="67"/>
      <c r="H412" s="67"/>
    </row>
    <row r="413" spans="1:8" s="200" customFormat="1" ht="14">
      <c r="A413" s="94"/>
      <c r="B413" s="251"/>
      <c r="C413" s="251"/>
      <c r="D413" s="252"/>
      <c r="E413" s="252"/>
      <c r="F413" s="252"/>
      <c r="G413" s="67"/>
      <c r="H413" s="67"/>
    </row>
    <row r="414" spans="1:8" s="200" customFormat="1" ht="14">
      <c r="A414" s="94"/>
      <c r="B414" s="251"/>
      <c r="C414" s="251"/>
      <c r="D414" s="252"/>
      <c r="E414" s="252"/>
      <c r="F414" s="252"/>
      <c r="G414" s="67"/>
      <c r="H414" s="67"/>
    </row>
    <row r="415" spans="1:8" s="200" customFormat="1" ht="14">
      <c r="A415" s="94"/>
      <c r="B415" s="251"/>
      <c r="C415" s="251"/>
      <c r="D415" s="252"/>
      <c r="E415" s="252"/>
      <c r="F415" s="252"/>
      <c r="G415" s="67"/>
      <c r="H415" s="67"/>
    </row>
    <row r="416" spans="1:8" s="200" customFormat="1" ht="14">
      <c r="A416" s="94"/>
      <c r="B416" s="251"/>
      <c r="C416" s="251"/>
      <c r="D416" s="252"/>
      <c r="E416" s="252"/>
      <c r="F416" s="252"/>
      <c r="G416" s="67"/>
      <c r="H416" s="67"/>
    </row>
    <row r="417" spans="1:8" s="200" customFormat="1" ht="14">
      <c r="A417" s="94"/>
      <c r="B417" s="251"/>
      <c r="C417" s="251"/>
      <c r="D417" s="252"/>
      <c r="E417" s="252"/>
      <c r="F417" s="252"/>
      <c r="G417" s="67"/>
      <c r="H417" s="67"/>
    </row>
    <row r="418" spans="1:8" s="200" customFormat="1" ht="14">
      <c r="A418" s="94"/>
      <c r="B418" s="251"/>
      <c r="C418" s="251"/>
      <c r="D418" s="252"/>
      <c r="E418" s="252"/>
      <c r="F418" s="252"/>
      <c r="G418" s="67"/>
      <c r="H418" s="67"/>
    </row>
    <row r="419" spans="1:8" s="200" customFormat="1" ht="14">
      <c r="A419" s="94"/>
      <c r="B419" s="251"/>
      <c r="C419" s="251"/>
      <c r="D419" s="252"/>
      <c r="E419" s="252"/>
      <c r="F419" s="252"/>
      <c r="G419" s="67"/>
      <c r="H419" s="67"/>
    </row>
    <row r="420" spans="1:8" s="200" customFormat="1" ht="14">
      <c r="A420" s="94"/>
      <c r="B420" s="251"/>
      <c r="C420" s="251"/>
      <c r="D420" s="252"/>
      <c r="E420" s="252"/>
      <c r="F420" s="252"/>
      <c r="G420" s="67"/>
      <c r="H420" s="67"/>
    </row>
    <row r="421" spans="1:8" s="200" customFormat="1" ht="14">
      <c r="A421" s="94"/>
      <c r="B421" s="251"/>
      <c r="C421" s="251"/>
      <c r="D421" s="252"/>
      <c r="E421" s="252"/>
      <c r="F421" s="252"/>
      <c r="G421" s="67"/>
      <c r="H421" s="67"/>
    </row>
    <row r="422" spans="1:8" s="200" customFormat="1" ht="14">
      <c r="A422" s="94"/>
      <c r="B422" s="251"/>
      <c r="C422" s="251"/>
      <c r="D422" s="252"/>
      <c r="E422" s="252"/>
      <c r="F422" s="252"/>
      <c r="G422" s="67"/>
      <c r="H422" s="67"/>
    </row>
    <row r="423" spans="1:8" s="200" customFormat="1" ht="14">
      <c r="A423" s="94"/>
      <c r="B423" s="251"/>
      <c r="C423" s="251"/>
      <c r="D423" s="252"/>
      <c r="E423" s="252"/>
      <c r="F423" s="252"/>
      <c r="G423" s="67"/>
      <c r="H423" s="67"/>
    </row>
    <row r="424" spans="1:8" s="200" customFormat="1" ht="14">
      <c r="A424" s="94"/>
      <c r="B424" s="251"/>
      <c r="C424" s="251"/>
      <c r="D424" s="252"/>
      <c r="E424" s="252"/>
      <c r="F424" s="252"/>
      <c r="G424" s="67"/>
      <c r="H424" s="67"/>
    </row>
    <row r="425" spans="1:8" s="200" customFormat="1" ht="14">
      <c r="A425" s="94"/>
      <c r="B425" s="251"/>
      <c r="C425" s="251"/>
      <c r="D425" s="252"/>
      <c r="E425" s="252"/>
      <c r="F425" s="252"/>
      <c r="G425" s="67"/>
      <c r="H425" s="67"/>
    </row>
    <row r="426" spans="1:8" s="200" customFormat="1" ht="14">
      <c r="A426" s="94"/>
      <c r="B426" s="251"/>
      <c r="C426" s="251"/>
      <c r="D426" s="252"/>
      <c r="E426" s="252"/>
      <c r="F426" s="252"/>
      <c r="G426" s="67"/>
      <c r="H426" s="67"/>
    </row>
    <row r="427" spans="1:8" s="200" customFormat="1" ht="14">
      <c r="A427" s="94"/>
      <c r="B427" s="251"/>
      <c r="C427" s="251"/>
      <c r="D427" s="252"/>
      <c r="E427" s="252"/>
      <c r="F427" s="252"/>
      <c r="G427" s="67"/>
      <c r="H427" s="67"/>
    </row>
    <row r="428" spans="1:8" s="200" customFormat="1" ht="14">
      <c r="A428" s="94"/>
      <c r="B428" s="251"/>
      <c r="C428" s="251"/>
      <c r="D428" s="252"/>
      <c r="E428" s="252"/>
      <c r="F428" s="252"/>
      <c r="G428" s="67"/>
      <c r="H428" s="67"/>
    </row>
    <row r="429" spans="1:8" s="200" customFormat="1" ht="14">
      <c r="A429" s="94"/>
      <c r="B429" s="251"/>
      <c r="C429" s="251"/>
      <c r="D429" s="252"/>
      <c r="E429" s="252"/>
      <c r="F429" s="252"/>
      <c r="G429" s="67"/>
      <c r="H429" s="67"/>
    </row>
    <row r="430" spans="1:8" s="200" customFormat="1" ht="14">
      <c r="A430" s="94"/>
      <c r="B430" s="251"/>
      <c r="C430" s="251"/>
      <c r="D430" s="252"/>
      <c r="E430" s="252"/>
      <c r="F430" s="252"/>
      <c r="G430" s="67"/>
      <c r="H430" s="67"/>
    </row>
    <row r="431" spans="1:8" s="200" customFormat="1" ht="14">
      <c r="A431" s="94"/>
      <c r="B431" s="251"/>
      <c r="C431" s="251"/>
      <c r="D431" s="252"/>
      <c r="E431" s="252"/>
      <c r="F431" s="252"/>
      <c r="G431" s="67"/>
      <c r="H431" s="67"/>
    </row>
    <row r="432" spans="1:8" s="200" customFormat="1" ht="14">
      <c r="A432" s="94"/>
      <c r="B432" s="251"/>
      <c r="C432" s="251"/>
      <c r="D432" s="252"/>
      <c r="E432" s="252"/>
      <c r="F432" s="252"/>
      <c r="G432" s="67"/>
      <c r="H432" s="67"/>
    </row>
    <row r="433" spans="1:8" s="200" customFormat="1" ht="14">
      <c r="A433" s="94"/>
      <c r="B433" s="251"/>
      <c r="C433" s="251"/>
      <c r="D433" s="252"/>
      <c r="E433" s="252"/>
      <c r="F433" s="252"/>
      <c r="G433" s="67"/>
      <c r="H433" s="67"/>
    </row>
    <row r="434" spans="1:8" s="200" customFormat="1" ht="14">
      <c r="A434" s="94"/>
      <c r="B434" s="251"/>
      <c r="C434" s="251"/>
      <c r="D434" s="252"/>
      <c r="E434" s="252"/>
      <c r="F434" s="252"/>
      <c r="G434" s="67"/>
      <c r="H434" s="67"/>
    </row>
    <row r="435" spans="1:8" s="200" customFormat="1" ht="14">
      <c r="A435" s="94"/>
      <c r="B435" s="251"/>
      <c r="C435" s="251"/>
      <c r="D435" s="252"/>
      <c r="E435" s="252"/>
      <c r="F435" s="252"/>
      <c r="G435" s="67"/>
      <c r="H435" s="67"/>
    </row>
    <row r="436" spans="1:8" s="200" customFormat="1" ht="14">
      <c r="A436" s="94"/>
      <c r="B436" s="251"/>
      <c r="C436" s="251"/>
      <c r="D436" s="252"/>
      <c r="E436" s="252"/>
      <c r="F436" s="252"/>
      <c r="G436" s="67"/>
      <c r="H436" s="67"/>
    </row>
    <row r="437" spans="1:8" s="200" customFormat="1" ht="14">
      <c r="A437" s="94"/>
      <c r="B437" s="251"/>
      <c r="C437" s="251"/>
      <c r="D437" s="252"/>
      <c r="E437" s="252"/>
      <c r="F437" s="252"/>
      <c r="G437" s="67"/>
      <c r="H437" s="67"/>
    </row>
    <row r="438" spans="1:8" s="200" customFormat="1" ht="14">
      <c r="A438" s="94"/>
      <c r="B438" s="251"/>
      <c r="C438" s="251"/>
      <c r="D438" s="252"/>
      <c r="E438" s="252"/>
      <c r="F438" s="252"/>
      <c r="G438" s="67"/>
      <c r="H438" s="67"/>
    </row>
    <row r="439" spans="1:8" s="200" customFormat="1" ht="14">
      <c r="A439" s="94"/>
      <c r="B439" s="251"/>
      <c r="C439" s="251"/>
      <c r="D439" s="252"/>
      <c r="E439" s="252"/>
      <c r="F439" s="252"/>
      <c r="G439" s="67"/>
      <c r="H439" s="67"/>
    </row>
    <row r="440" spans="1:8" s="200" customFormat="1" ht="14">
      <c r="A440" s="94"/>
      <c r="B440" s="251"/>
      <c r="C440" s="251"/>
      <c r="D440" s="252"/>
      <c r="E440" s="252"/>
      <c r="F440" s="252"/>
      <c r="G440" s="67"/>
      <c r="H440" s="67"/>
    </row>
    <row r="441" spans="1:8" s="200" customFormat="1" ht="14">
      <c r="A441" s="94"/>
      <c r="B441" s="251"/>
      <c r="C441" s="251"/>
      <c r="D441" s="252"/>
      <c r="E441" s="252"/>
      <c r="F441" s="252"/>
      <c r="G441" s="67"/>
      <c r="H441" s="67"/>
    </row>
    <row r="442" spans="1:8" s="200" customFormat="1" ht="14">
      <c r="A442" s="94"/>
      <c r="B442" s="251"/>
      <c r="C442" s="251"/>
      <c r="D442" s="252"/>
      <c r="E442" s="252"/>
      <c r="F442" s="252"/>
      <c r="G442" s="67"/>
      <c r="H442" s="67"/>
    </row>
    <row r="443" spans="1:8" s="200" customFormat="1" ht="14">
      <c r="A443" s="94"/>
      <c r="B443" s="251"/>
      <c r="C443" s="251"/>
      <c r="D443" s="252"/>
      <c r="E443" s="252"/>
      <c r="F443" s="252"/>
      <c r="G443" s="67"/>
      <c r="H443" s="67"/>
    </row>
    <row r="444" spans="1:8" s="200" customFormat="1" ht="14">
      <c r="A444" s="94"/>
      <c r="B444" s="251"/>
      <c r="C444" s="251"/>
      <c r="D444" s="252"/>
      <c r="E444" s="252"/>
      <c r="F444" s="252"/>
      <c r="G444" s="67"/>
      <c r="H444" s="67"/>
    </row>
    <row r="445" spans="1:8" s="200" customFormat="1" ht="14">
      <c r="A445" s="94"/>
      <c r="B445" s="251"/>
      <c r="C445" s="251"/>
      <c r="D445" s="252"/>
      <c r="E445" s="252"/>
      <c r="F445" s="252"/>
      <c r="G445" s="67"/>
      <c r="H445" s="67"/>
    </row>
    <row r="446" spans="1:8" s="200" customFormat="1" ht="14">
      <c r="A446" s="94"/>
      <c r="B446" s="251"/>
      <c r="C446" s="251"/>
      <c r="D446" s="252"/>
      <c r="E446" s="252"/>
      <c r="F446" s="252"/>
      <c r="G446" s="67"/>
      <c r="H446" s="67"/>
    </row>
    <row r="447" spans="1:8" s="200" customFormat="1" ht="14">
      <c r="A447" s="94"/>
      <c r="B447" s="251"/>
      <c r="C447" s="251"/>
      <c r="D447" s="252"/>
      <c r="E447" s="252"/>
      <c r="F447" s="252"/>
      <c r="G447" s="67"/>
      <c r="H447" s="67"/>
    </row>
    <row r="448" spans="1:8" s="200" customFormat="1" ht="14">
      <c r="A448" s="94"/>
      <c r="B448" s="251"/>
      <c r="C448" s="251"/>
      <c r="D448" s="252"/>
      <c r="E448" s="252"/>
      <c r="F448" s="252"/>
      <c r="G448" s="67"/>
      <c r="H448" s="67"/>
    </row>
    <row r="449" spans="1:8" s="200" customFormat="1" ht="14">
      <c r="A449" s="94"/>
      <c r="B449" s="251"/>
      <c r="C449" s="251"/>
      <c r="D449" s="252"/>
      <c r="E449" s="252"/>
      <c r="F449" s="252"/>
      <c r="G449" s="67"/>
      <c r="H449" s="67"/>
    </row>
    <row r="450" spans="1:8" s="200" customFormat="1" ht="14">
      <c r="A450" s="94"/>
      <c r="B450" s="251"/>
      <c r="C450" s="251"/>
      <c r="D450" s="252"/>
      <c r="E450" s="252"/>
      <c r="F450" s="252"/>
      <c r="G450" s="67"/>
      <c r="H450" s="67"/>
    </row>
    <row r="451" spans="1:8" s="200" customFormat="1" ht="14">
      <c r="A451" s="94"/>
      <c r="B451" s="251"/>
      <c r="C451" s="251"/>
      <c r="D451" s="252"/>
      <c r="E451" s="252"/>
      <c r="F451" s="252"/>
      <c r="G451" s="67"/>
      <c r="H451" s="67"/>
    </row>
    <row r="452" spans="1:8" s="200" customFormat="1" ht="14">
      <c r="A452" s="94"/>
      <c r="B452" s="251"/>
      <c r="C452" s="251"/>
      <c r="D452" s="252"/>
      <c r="E452" s="252"/>
      <c r="F452" s="252"/>
      <c r="G452" s="67"/>
      <c r="H452" s="67"/>
    </row>
    <row r="453" spans="1:8" s="200" customFormat="1" ht="14">
      <c r="A453" s="94"/>
      <c r="B453" s="251"/>
      <c r="C453" s="251"/>
      <c r="D453" s="252"/>
      <c r="E453" s="252"/>
      <c r="F453" s="252"/>
      <c r="G453" s="67"/>
      <c r="H453" s="67"/>
    </row>
    <row r="454" spans="1:8" s="200" customFormat="1" ht="14">
      <c r="A454" s="94"/>
      <c r="B454" s="251"/>
      <c r="C454" s="251"/>
      <c r="D454" s="252"/>
      <c r="E454" s="252"/>
      <c r="F454" s="252"/>
      <c r="G454" s="67"/>
      <c r="H454" s="67"/>
    </row>
    <row r="455" spans="1:8" s="200" customFormat="1" ht="14">
      <c r="A455" s="94"/>
      <c r="B455" s="251"/>
      <c r="C455" s="251"/>
      <c r="D455" s="252"/>
      <c r="E455" s="252"/>
      <c r="F455" s="252"/>
      <c r="G455" s="67"/>
      <c r="H455" s="67"/>
    </row>
    <row r="456" spans="1:8" s="200" customFormat="1" ht="14">
      <c r="A456" s="94"/>
      <c r="B456" s="251"/>
      <c r="C456" s="251"/>
      <c r="D456" s="252"/>
      <c r="E456" s="252"/>
      <c r="F456" s="252"/>
      <c r="G456" s="67"/>
      <c r="H456" s="67"/>
    </row>
    <row r="457" spans="1:8" s="200" customFormat="1" ht="14">
      <c r="A457" s="94"/>
      <c r="B457" s="251"/>
      <c r="C457" s="251"/>
      <c r="D457" s="252"/>
      <c r="E457" s="252"/>
      <c r="F457" s="252"/>
      <c r="G457" s="67"/>
      <c r="H457" s="67"/>
    </row>
    <row r="458" spans="1:8" s="200" customFormat="1" ht="14">
      <c r="A458" s="94"/>
      <c r="B458" s="251"/>
      <c r="C458" s="251"/>
      <c r="D458" s="252"/>
      <c r="E458" s="252"/>
      <c r="F458" s="252"/>
      <c r="G458" s="67"/>
      <c r="H458" s="67"/>
    </row>
    <row r="459" spans="1:8" s="200" customFormat="1" ht="14">
      <c r="A459" s="94"/>
      <c r="B459" s="251"/>
      <c r="C459" s="251"/>
      <c r="D459" s="252"/>
      <c r="E459" s="252"/>
      <c r="F459" s="252"/>
      <c r="G459" s="67"/>
      <c r="H459" s="67"/>
    </row>
    <row r="460" spans="1:8" s="200" customFormat="1" ht="14">
      <c r="A460" s="94"/>
      <c r="B460" s="251"/>
      <c r="C460" s="251"/>
      <c r="D460" s="252"/>
      <c r="E460" s="252"/>
      <c r="F460" s="252"/>
      <c r="G460" s="67"/>
      <c r="H460" s="67"/>
    </row>
    <row r="461" spans="1:8" s="200" customFormat="1" ht="14">
      <c r="A461" s="94"/>
      <c r="B461" s="251"/>
      <c r="C461" s="251"/>
      <c r="D461" s="252"/>
      <c r="E461" s="252"/>
      <c r="F461" s="252"/>
      <c r="G461" s="67"/>
      <c r="H461" s="67"/>
    </row>
    <row r="462" spans="1:8" s="200" customFormat="1" ht="14">
      <c r="A462" s="94"/>
      <c r="B462" s="251"/>
      <c r="C462" s="251"/>
      <c r="D462" s="252"/>
      <c r="E462" s="252"/>
      <c r="F462" s="252"/>
      <c r="G462" s="67"/>
      <c r="H462" s="67"/>
    </row>
    <row r="463" spans="1:8" s="200" customFormat="1" ht="14">
      <c r="A463" s="94"/>
      <c r="B463" s="251"/>
      <c r="C463" s="251"/>
      <c r="D463" s="252"/>
      <c r="E463" s="252"/>
      <c r="F463" s="252"/>
      <c r="G463" s="67"/>
      <c r="H463" s="67"/>
    </row>
    <row r="464" spans="1:8" s="200" customFormat="1" ht="14">
      <c r="A464" s="94"/>
      <c r="B464" s="251"/>
      <c r="C464" s="251"/>
      <c r="D464" s="252"/>
      <c r="E464" s="252"/>
      <c r="F464" s="252"/>
      <c r="G464" s="67"/>
      <c r="H464" s="67"/>
    </row>
    <row r="465" spans="1:8" s="200" customFormat="1" ht="14">
      <c r="A465" s="94"/>
      <c r="B465" s="251"/>
      <c r="C465" s="251"/>
      <c r="D465" s="252"/>
      <c r="E465" s="252"/>
      <c r="F465" s="252"/>
      <c r="G465" s="67"/>
      <c r="H465" s="67"/>
    </row>
    <row r="466" spans="1:8" s="200" customFormat="1" ht="14">
      <c r="A466" s="94"/>
      <c r="B466" s="251"/>
      <c r="C466" s="251"/>
      <c r="D466" s="252"/>
      <c r="E466" s="252"/>
      <c r="F466" s="252"/>
      <c r="G466" s="67"/>
      <c r="H466" s="67"/>
    </row>
    <row r="467" spans="1:8" s="200" customFormat="1" ht="14">
      <c r="A467" s="94"/>
      <c r="B467" s="251"/>
      <c r="C467" s="251"/>
      <c r="D467" s="252"/>
      <c r="E467" s="252"/>
      <c r="F467" s="252"/>
      <c r="G467" s="67"/>
      <c r="H467" s="67"/>
    </row>
    <row r="468" spans="1:8" s="200" customFormat="1" ht="14">
      <c r="A468" s="94"/>
      <c r="B468" s="251"/>
      <c r="C468" s="251"/>
      <c r="D468" s="252"/>
      <c r="E468" s="252"/>
      <c r="F468" s="252"/>
      <c r="G468" s="67"/>
      <c r="H468" s="67"/>
    </row>
    <row r="469" spans="1:8" s="200" customFormat="1" ht="14">
      <c r="A469" s="94"/>
      <c r="B469" s="251"/>
      <c r="C469" s="251"/>
      <c r="D469" s="252"/>
      <c r="E469" s="252"/>
      <c r="F469" s="252"/>
      <c r="G469" s="67"/>
      <c r="H469" s="67"/>
    </row>
    <row r="470" spans="1:8" s="200" customFormat="1" ht="14">
      <c r="A470" s="94"/>
      <c r="B470" s="251"/>
      <c r="C470" s="251"/>
      <c r="D470" s="252"/>
      <c r="E470" s="252"/>
      <c r="F470" s="252"/>
      <c r="G470" s="67"/>
      <c r="H470" s="67"/>
    </row>
    <row r="471" spans="1:8" s="200" customFormat="1" ht="14">
      <c r="A471" s="94"/>
      <c r="B471" s="251"/>
      <c r="C471" s="251"/>
      <c r="D471" s="252"/>
      <c r="E471" s="252"/>
      <c r="F471" s="252"/>
      <c r="G471" s="67"/>
      <c r="H471" s="67"/>
    </row>
    <row r="472" spans="1:8" s="200" customFormat="1" ht="14">
      <c r="A472" s="94"/>
      <c r="B472" s="251"/>
      <c r="C472" s="251"/>
      <c r="D472" s="252"/>
      <c r="E472" s="252"/>
      <c r="F472" s="252"/>
      <c r="G472" s="67"/>
      <c r="H472" s="67"/>
    </row>
    <row r="473" spans="1:8" s="200" customFormat="1" ht="14">
      <c r="A473" s="94"/>
      <c r="B473" s="251"/>
      <c r="C473" s="251"/>
      <c r="D473" s="252"/>
      <c r="E473" s="252"/>
      <c r="F473" s="252"/>
      <c r="G473" s="67"/>
      <c r="H473" s="67"/>
    </row>
    <row r="474" spans="1:8" s="200" customFormat="1" ht="14">
      <c r="A474" s="94"/>
      <c r="B474" s="251"/>
      <c r="C474" s="251"/>
      <c r="D474" s="252"/>
      <c r="E474" s="252"/>
      <c r="F474" s="252"/>
      <c r="G474" s="67"/>
      <c r="H474" s="67"/>
    </row>
    <row r="475" spans="1:8" s="200" customFormat="1" ht="14">
      <c r="A475" s="94"/>
      <c r="B475" s="251"/>
      <c r="C475" s="251"/>
      <c r="D475" s="252"/>
      <c r="E475" s="252"/>
      <c r="F475" s="252"/>
      <c r="G475" s="67"/>
      <c r="H475" s="67"/>
    </row>
    <row r="476" spans="1:8" s="200" customFormat="1" ht="14">
      <c r="A476" s="94"/>
      <c r="B476" s="251"/>
      <c r="C476" s="251"/>
      <c r="D476" s="252"/>
      <c r="E476" s="252"/>
      <c r="F476" s="252"/>
      <c r="G476" s="67"/>
      <c r="H476" s="67"/>
    </row>
    <row r="477" spans="1:8" s="200" customFormat="1" ht="14">
      <c r="A477" s="94"/>
      <c r="B477" s="251"/>
      <c r="C477" s="251"/>
      <c r="D477" s="252"/>
      <c r="E477" s="252"/>
      <c r="F477" s="252"/>
      <c r="G477" s="67"/>
      <c r="H477" s="67"/>
    </row>
    <row r="478" spans="1:8" s="200" customFormat="1" ht="14">
      <c r="A478" s="94"/>
      <c r="B478" s="251"/>
      <c r="C478" s="251"/>
      <c r="D478" s="252"/>
      <c r="E478" s="252"/>
      <c r="F478" s="252"/>
      <c r="G478" s="67"/>
      <c r="H478" s="67"/>
    </row>
    <row r="479" spans="1:8" s="200" customFormat="1" ht="14">
      <c r="A479" s="94"/>
      <c r="B479" s="251"/>
      <c r="C479" s="251"/>
      <c r="D479" s="252"/>
      <c r="E479" s="252"/>
      <c r="F479" s="252"/>
      <c r="G479" s="67"/>
      <c r="H479" s="67"/>
    </row>
    <row r="480" spans="1:8" s="200" customFormat="1" ht="14">
      <c r="A480" s="94"/>
      <c r="B480" s="251"/>
      <c r="C480" s="251"/>
      <c r="D480" s="252"/>
      <c r="E480" s="252"/>
      <c r="F480" s="252"/>
      <c r="G480" s="67"/>
      <c r="H480" s="67"/>
    </row>
    <row r="481" spans="1:8" s="200" customFormat="1" ht="14">
      <c r="A481" s="94"/>
      <c r="B481" s="251"/>
      <c r="C481" s="251"/>
      <c r="D481" s="252"/>
      <c r="E481" s="252"/>
      <c r="F481" s="252"/>
      <c r="G481" s="67"/>
      <c r="H481" s="67"/>
    </row>
    <row r="482" spans="1:8" s="200" customFormat="1" ht="14">
      <c r="A482" s="94"/>
      <c r="B482" s="251"/>
      <c r="C482" s="251"/>
      <c r="D482" s="252"/>
      <c r="E482" s="252"/>
      <c r="F482" s="252"/>
      <c r="G482" s="67"/>
      <c r="H482" s="67"/>
    </row>
    <row r="483" spans="1:8" s="200" customFormat="1" ht="14">
      <c r="A483" s="94"/>
      <c r="B483" s="251"/>
      <c r="C483" s="251"/>
      <c r="D483" s="252"/>
      <c r="E483" s="252"/>
      <c r="F483" s="252"/>
      <c r="G483" s="67"/>
      <c r="H483" s="67"/>
    </row>
    <row r="484" spans="1:8" s="200" customFormat="1" ht="14">
      <c r="A484" s="94"/>
      <c r="B484" s="251"/>
      <c r="C484" s="251"/>
      <c r="D484" s="252"/>
      <c r="E484" s="252"/>
      <c r="F484" s="252"/>
      <c r="G484" s="67"/>
      <c r="H484" s="67"/>
    </row>
    <row r="485" spans="1:8" s="200" customFormat="1" ht="14">
      <c r="A485" s="94"/>
      <c r="B485" s="251"/>
      <c r="C485" s="251"/>
      <c r="D485" s="252"/>
      <c r="E485" s="252"/>
      <c r="F485" s="252"/>
      <c r="G485" s="67"/>
      <c r="H485" s="67"/>
    </row>
    <row r="486" spans="1:8" s="200" customFormat="1" ht="14">
      <c r="A486" s="94"/>
      <c r="B486" s="251"/>
      <c r="C486" s="251"/>
      <c r="D486" s="252"/>
      <c r="E486" s="252"/>
      <c r="F486" s="252"/>
      <c r="G486" s="67"/>
      <c r="H486" s="67"/>
    </row>
    <row r="487" spans="1:8" s="200" customFormat="1" ht="14">
      <c r="A487" s="94"/>
      <c r="B487" s="251"/>
      <c r="C487" s="251"/>
      <c r="D487" s="252"/>
      <c r="E487" s="252"/>
      <c r="F487" s="252"/>
      <c r="G487" s="67"/>
      <c r="H487" s="67"/>
    </row>
    <row r="488" spans="1:8" s="200" customFormat="1" ht="14">
      <c r="A488" s="94"/>
      <c r="B488" s="251"/>
      <c r="C488" s="251"/>
      <c r="D488" s="252"/>
      <c r="E488" s="252"/>
      <c r="F488" s="252"/>
      <c r="G488" s="67"/>
      <c r="H488" s="67"/>
    </row>
    <row r="489" spans="1:8" s="200" customFormat="1" ht="14">
      <c r="A489" s="94"/>
      <c r="B489" s="251"/>
      <c r="C489" s="251"/>
      <c r="D489" s="252"/>
      <c r="E489" s="252"/>
      <c r="F489" s="252"/>
      <c r="G489" s="67"/>
      <c r="H489" s="67"/>
    </row>
    <row r="490" spans="1:8" s="200" customFormat="1" ht="14">
      <c r="A490" s="94"/>
      <c r="B490" s="251"/>
      <c r="C490" s="251"/>
      <c r="D490" s="252"/>
      <c r="E490" s="252"/>
      <c r="F490" s="252"/>
      <c r="G490" s="67"/>
      <c r="H490" s="67"/>
    </row>
    <row r="491" spans="1:8" s="200" customFormat="1" ht="14">
      <c r="A491" s="94"/>
      <c r="B491" s="251"/>
      <c r="C491" s="251"/>
      <c r="D491" s="252"/>
      <c r="E491" s="252"/>
      <c r="F491" s="252"/>
      <c r="G491" s="67"/>
      <c r="H491" s="67"/>
    </row>
    <row r="492" spans="1:8" s="200" customFormat="1" ht="14">
      <c r="A492" s="94"/>
      <c r="B492" s="251"/>
      <c r="C492" s="251"/>
      <c r="D492" s="252"/>
      <c r="E492" s="252"/>
      <c r="F492" s="252"/>
      <c r="G492" s="67"/>
      <c r="H492" s="67"/>
    </row>
    <row r="493" spans="1:8" s="200" customFormat="1" ht="14">
      <c r="A493" s="94"/>
      <c r="B493" s="251"/>
      <c r="C493" s="251"/>
      <c r="D493" s="252"/>
      <c r="E493" s="252"/>
      <c r="F493" s="252"/>
      <c r="G493" s="67"/>
      <c r="H493" s="67"/>
    </row>
    <row r="494" spans="1:8" s="200" customFormat="1" ht="14">
      <c r="A494" s="94"/>
      <c r="B494" s="251"/>
      <c r="C494" s="251"/>
      <c r="D494" s="252"/>
      <c r="E494" s="252"/>
      <c r="F494" s="252"/>
      <c r="G494" s="67"/>
      <c r="H494" s="67"/>
    </row>
    <row r="495" spans="1:8" s="200" customFormat="1" ht="14">
      <c r="A495" s="94"/>
      <c r="B495" s="251"/>
      <c r="C495" s="251"/>
      <c r="D495" s="252"/>
      <c r="E495" s="252"/>
      <c r="F495" s="252"/>
      <c r="G495" s="67"/>
      <c r="H495" s="67"/>
    </row>
    <row r="496" spans="1:8" s="200" customFormat="1" ht="14">
      <c r="A496" s="94"/>
      <c r="B496" s="251"/>
      <c r="C496" s="251"/>
      <c r="D496" s="252"/>
      <c r="E496" s="252"/>
      <c r="F496" s="252"/>
      <c r="G496" s="67"/>
      <c r="H496" s="67"/>
    </row>
    <row r="497" spans="1:8" s="200" customFormat="1" ht="14">
      <c r="A497" s="94"/>
      <c r="B497" s="251"/>
      <c r="C497" s="251"/>
      <c r="D497" s="252"/>
      <c r="E497" s="252"/>
      <c r="F497" s="252"/>
      <c r="G497" s="67"/>
      <c r="H497" s="67"/>
    </row>
    <row r="498" spans="1:8" s="200" customFormat="1" ht="14">
      <c r="A498" s="94"/>
      <c r="B498" s="251"/>
      <c r="C498" s="251"/>
      <c r="D498" s="252"/>
      <c r="E498" s="252"/>
      <c r="F498" s="252"/>
      <c r="G498" s="67"/>
      <c r="H498" s="67"/>
    </row>
    <row r="499" spans="1:8" s="200" customFormat="1" ht="14">
      <c r="A499" s="94"/>
      <c r="B499" s="251"/>
      <c r="C499" s="251"/>
      <c r="D499" s="252"/>
      <c r="E499" s="252"/>
      <c r="F499" s="252"/>
      <c r="G499" s="67"/>
      <c r="H499" s="67"/>
    </row>
    <row r="500" spans="1:8" s="200" customFormat="1" ht="14">
      <c r="A500" s="94"/>
      <c r="B500" s="251"/>
      <c r="C500" s="251"/>
      <c r="D500" s="252"/>
      <c r="E500" s="252"/>
      <c r="F500" s="252"/>
      <c r="G500" s="67"/>
      <c r="H500" s="67"/>
    </row>
    <row r="501" spans="1:8" s="200" customFormat="1" ht="14">
      <c r="A501" s="94"/>
      <c r="B501" s="251"/>
      <c r="C501" s="251"/>
      <c r="D501" s="252"/>
      <c r="E501" s="252"/>
      <c r="F501" s="252"/>
      <c r="G501" s="67"/>
      <c r="H501" s="67"/>
    </row>
    <row r="502" spans="1:8" s="200" customFormat="1" ht="14">
      <c r="A502" s="94"/>
      <c r="B502" s="251"/>
      <c r="C502" s="251"/>
      <c r="D502" s="252"/>
      <c r="E502" s="252"/>
      <c r="F502" s="252"/>
      <c r="G502" s="67"/>
      <c r="H502" s="67"/>
    </row>
    <row r="503" spans="1:8" s="200" customFormat="1" ht="14">
      <c r="A503" s="94"/>
      <c r="B503" s="251"/>
      <c r="C503" s="251"/>
      <c r="D503" s="252"/>
      <c r="E503" s="252"/>
      <c r="F503" s="252"/>
      <c r="G503" s="67"/>
      <c r="H503" s="67"/>
    </row>
    <row r="504" spans="1:8" s="200" customFormat="1" ht="14">
      <c r="A504" s="94"/>
      <c r="B504" s="251"/>
      <c r="C504" s="251"/>
      <c r="D504" s="252"/>
      <c r="E504" s="252"/>
      <c r="F504" s="252"/>
      <c r="G504" s="67"/>
      <c r="H504" s="67"/>
    </row>
    <row r="505" spans="1:8" s="200" customFormat="1" ht="14">
      <c r="A505" s="94"/>
      <c r="B505" s="251"/>
      <c r="C505" s="251"/>
      <c r="D505" s="252"/>
      <c r="E505" s="252"/>
      <c r="F505" s="252"/>
      <c r="G505" s="67"/>
      <c r="H505" s="67"/>
    </row>
    <row r="506" spans="1:8" s="200" customFormat="1" ht="14">
      <c r="A506" s="94"/>
      <c r="B506" s="251"/>
      <c r="C506" s="251"/>
      <c r="D506" s="252"/>
      <c r="E506" s="252"/>
      <c r="F506" s="252"/>
      <c r="G506" s="67"/>
      <c r="H506" s="67"/>
    </row>
    <row r="507" spans="1:8" s="200" customFormat="1" ht="14">
      <c r="A507" s="94"/>
      <c r="B507" s="251"/>
      <c r="C507" s="251"/>
      <c r="D507" s="252"/>
      <c r="E507" s="252"/>
      <c r="F507" s="252"/>
      <c r="G507" s="67"/>
      <c r="H507" s="67"/>
    </row>
    <row r="508" spans="1:8" s="200" customFormat="1" ht="14">
      <c r="A508" s="94"/>
      <c r="B508" s="251"/>
      <c r="C508" s="251"/>
      <c r="D508" s="252"/>
      <c r="E508" s="252"/>
      <c r="F508" s="252"/>
      <c r="G508" s="67"/>
      <c r="H508" s="67"/>
    </row>
    <row r="509" spans="1:8" s="200" customFormat="1" ht="14">
      <c r="A509" s="94"/>
      <c r="B509" s="251"/>
      <c r="C509" s="251"/>
      <c r="D509" s="252"/>
      <c r="E509" s="252"/>
      <c r="F509" s="252"/>
      <c r="G509" s="67"/>
      <c r="H509" s="67"/>
    </row>
    <row r="510" spans="1:8" s="200" customFormat="1" ht="14">
      <c r="A510" s="94"/>
      <c r="B510" s="251"/>
      <c r="C510" s="251"/>
      <c r="D510" s="252"/>
      <c r="E510" s="252"/>
      <c r="F510" s="252"/>
      <c r="G510" s="67"/>
      <c r="H510" s="67"/>
    </row>
    <row r="511" spans="1:8" s="200" customFormat="1" ht="14">
      <c r="A511" s="94"/>
      <c r="B511" s="251"/>
      <c r="C511" s="251"/>
      <c r="D511" s="252"/>
      <c r="E511" s="252"/>
      <c r="F511" s="252"/>
      <c r="G511" s="67"/>
      <c r="H511" s="67"/>
    </row>
    <row r="512" spans="1:8" s="200" customFormat="1" ht="14">
      <c r="A512" s="94"/>
      <c r="B512" s="251"/>
      <c r="C512" s="251"/>
      <c r="D512" s="252"/>
      <c r="E512" s="252"/>
      <c r="F512" s="252"/>
      <c r="G512" s="67"/>
      <c r="H512" s="67"/>
    </row>
    <row r="513" spans="1:8" s="200" customFormat="1" ht="14">
      <c r="A513" s="94"/>
      <c r="B513" s="251"/>
      <c r="C513" s="251"/>
      <c r="D513" s="252"/>
      <c r="E513" s="252"/>
      <c r="F513" s="252"/>
      <c r="G513" s="67"/>
      <c r="H513" s="67"/>
    </row>
    <row r="514" spans="1:8" s="200" customFormat="1" ht="14">
      <c r="A514" s="94"/>
      <c r="B514" s="251"/>
      <c r="C514" s="251"/>
      <c r="D514" s="252"/>
      <c r="E514" s="252"/>
      <c r="F514" s="252"/>
      <c r="G514" s="67"/>
      <c r="H514" s="67"/>
    </row>
    <row r="515" spans="1:8" s="200" customFormat="1" ht="14">
      <c r="A515" s="94"/>
      <c r="B515" s="251"/>
      <c r="C515" s="251"/>
      <c r="D515" s="252"/>
      <c r="E515" s="252"/>
      <c r="F515" s="252"/>
      <c r="G515" s="67"/>
      <c r="H515" s="67"/>
    </row>
    <row r="516" spans="1:8" s="200" customFormat="1" ht="14">
      <c r="A516" s="94"/>
      <c r="B516" s="251"/>
      <c r="C516" s="251"/>
      <c r="D516" s="252"/>
      <c r="E516" s="252"/>
      <c r="F516" s="252"/>
      <c r="G516" s="67"/>
      <c r="H516" s="67"/>
    </row>
    <row r="517" spans="1:8" s="200" customFormat="1" ht="14">
      <c r="A517" s="94"/>
      <c r="B517" s="251"/>
      <c r="C517" s="251"/>
      <c r="D517" s="252"/>
      <c r="E517" s="252"/>
      <c r="F517" s="252"/>
      <c r="G517" s="67"/>
      <c r="H517" s="67"/>
    </row>
    <row r="518" spans="1:8" s="200" customFormat="1" ht="14">
      <c r="A518" s="94"/>
      <c r="B518" s="251"/>
      <c r="C518" s="251"/>
      <c r="D518" s="252"/>
      <c r="E518" s="252"/>
      <c r="F518" s="252"/>
      <c r="G518" s="67"/>
      <c r="H518" s="67"/>
    </row>
    <row r="519" spans="1:8" s="200" customFormat="1" ht="14">
      <c r="A519" s="94"/>
      <c r="B519" s="251"/>
      <c r="C519" s="251"/>
      <c r="D519" s="252"/>
      <c r="E519" s="252"/>
      <c r="F519" s="252"/>
      <c r="G519" s="67"/>
      <c r="H519" s="67"/>
    </row>
    <row r="520" spans="1:8" s="200" customFormat="1" ht="14">
      <c r="A520" s="94"/>
      <c r="B520" s="251"/>
      <c r="C520" s="251"/>
      <c r="D520" s="252"/>
      <c r="E520" s="252"/>
      <c r="F520" s="252"/>
      <c r="G520" s="67"/>
      <c r="H520" s="67"/>
    </row>
    <row r="521" spans="1:8" s="200" customFormat="1" ht="14">
      <c r="A521" s="94"/>
      <c r="B521" s="251"/>
      <c r="C521" s="251"/>
      <c r="D521" s="252"/>
      <c r="E521" s="252"/>
      <c r="F521" s="252"/>
      <c r="G521" s="67"/>
      <c r="H521" s="67"/>
    </row>
    <row r="522" spans="1:8" s="200" customFormat="1" ht="14">
      <c r="A522" s="94"/>
      <c r="B522" s="251"/>
      <c r="C522" s="251"/>
      <c r="D522" s="252"/>
      <c r="E522" s="252"/>
      <c r="F522" s="252"/>
      <c r="G522" s="67"/>
      <c r="H522" s="67"/>
    </row>
    <row r="523" spans="1:8" s="200" customFormat="1" ht="14">
      <c r="A523" s="94"/>
      <c r="B523" s="251"/>
      <c r="C523" s="251"/>
      <c r="D523" s="252"/>
      <c r="E523" s="252"/>
      <c r="F523" s="252"/>
      <c r="G523" s="67"/>
      <c r="H523" s="67"/>
    </row>
    <row r="524" spans="1:8" s="200" customFormat="1" ht="14">
      <c r="A524" s="94"/>
      <c r="B524" s="251"/>
      <c r="C524" s="251"/>
      <c r="D524" s="252"/>
      <c r="E524" s="252"/>
      <c r="F524" s="252"/>
      <c r="G524" s="67"/>
      <c r="H524" s="67"/>
    </row>
    <row r="525" spans="1:8" s="200" customFormat="1" ht="14">
      <c r="A525" s="94"/>
      <c r="B525" s="251"/>
      <c r="C525" s="251"/>
      <c r="D525" s="252"/>
      <c r="E525" s="252"/>
      <c r="F525" s="252"/>
      <c r="G525" s="67"/>
      <c r="H525" s="67"/>
    </row>
    <row r="526" spans="1:8" s="200" customFormat="1" ht="14">
      <c r="A526" s="94"/>
      <c r="B526" s="251"/>
      <c r="C526" s="251"/>
      <c r="D526" s="252"/>
      <c r="E526" s="252"/>
      <c r="F526" s="252"/>
      <c r="G526" s="67"/>
      <c r="H526" s="67"/>
    </row>
    <row r="527" spans="1:8" s="200" customFormat="1" ht="14">
      <c r="A527" s="94"/>
      <c r="B527" s="251"/>
      <c r="C527" s="251"/>
      <c r="D527" s="252"/>
      <c r="E527" s="252"/>
      <c r="F527" s="252"/>
      <c r="G527" s="67"/>
      <c r="H527" s="67"/>
    </row>
    <row r="528" spans="1:8" s="200" customFormat="1" ht="14">
      <c r="A528" s="94"/>
      <c r="B528" s="251"/>
      <c r="C528" s="251"/>
      <c r="D528" s="252"/>
      <c r="E528" s="252"/>
      <c r="F528" s="252"/>
      <c r="G528" s="67"/>
      <c r="H528" s="67"/>
    </row>
    <row r="529" spans="1:8" s="200" customFormat="1" ht="14">
      <c r="A529" s="94"/>
      <c r="B529" s="251"/>
      <c r="C529" s="251"/>
      <c r="D529" s="252"/>
      <c r="E529" s="252"/>
      <c r="F529" s="252"/>
      <c r="G529" s="67"/>
      <c r="H529" s="67"/>
    </row>
    <row r="530" spans="1:8" s="200" customFormat="1" ht="14">
      <c r="A530" s="94"/>
      <c r="B530" s="251"/>
      <c r="C530" s="251"/>
      <c r="D530" s="252"/>
      <c r="E530" s="252"/>
      <c r="F530" s="252"/>
      <c r="G530" s="67"/>
      <c r="H530" s="67"/>
    </row>
    <row r="531" spans="1:8" s="200" customFormat="1" ht="14">
      <c r="A531" s="94"/>
      <c r="B531" s="251"/>
      <c r="C531" s="251"/>
      <c r="D531" s="252"/>
      <c r="E531" s="252"/>
      <c r="F531" s="252"/>
      <c r="G531" s="67"/>
      <c r="H531" s="67"/>
    </row>
    <row r="532" spans="1:8" s="200" customFormat="1" ht="14">
      <c r="A532" s="94"/>
      <c r="B532" s="251"/>
      <c r="C532" s="251"/>
      <c r="D532" s="252"/>
      <c r="E532" s="252"/>
      <c r="F532" s="252"/>
      <c r="G532" s="67"/>
      <c r="H532" s="67"/>
    </row>
    <row r="533" spans="1:8" s="200" customFormat="1" ht="14">
      <c r="A533" s="94"/>
      <c r="B533" s="251"/>
      <c r="C533" s="251"/>
      <c r="D533" s="252"/>
      <c r="E533" s="252"/>
      <c r="F533" s="252"/>
      <c r="G533" s="67"/>
      <c r="H533" s="67"/>
    </row>
    <row r="534" spans="1:8" s="200" customFormat="1" ht="14">
      <c r="A534" s="94"/>
      <c r="B534" s="251"/>
      <c r="C534" s="251"/>
      <c r="D534" s="252"/>
      <c r="E534" s="252"/>
      <c r="F534" s="252"/>
      <c r="G534" s="67"/>
      <c r="H534" s="67"/>
    </row>
    <row r="535" spans="1:8" s="200" customFormat="1" ht="14">
      <c r="A535" s="94"/>
      <c r="B535" s="251"/>
      <c r="C535" s="251"/>
      <c r="D535" s="252"/>
      <c r="E535" s="252"/>
      <c r="F535" s="252"/>
      <c r="G535" s="67"/>
      <c r="H535" s="67"/>
    </row>
    <row r="536" spans="1:8" s="200" customFormat="1" ht="14">
      <c r="A536" s="94"/>
      <c r="B536" s="251"/>
      <c r="C536" s="251"/>
      <c r="D536" s="252"/>
      <c r="E536" s="252"/>
      <c r="F536" s="252"/>
      <c r="G536" s="67"/>
      <c r="H536" s="67"/>
    </row>
    <row r="537" spans="1:8" s="200" customFormat="1" ht="14">
      <c r="A537" s="94"/>
      <c r="B537" s="251"/>
      <c r="C537" s="251"/>
      <c r="D537" s="252"/>
      <c r="E537" s="252"/>
      <c r="F537" s="252"/>
      <c r="G537" s="67"/>
      <c r="H537" s="67"/>
    </row>
    <row r="538" spans="1:8" s="200" customFormat="1" ht="14">
      <c r="A538" s="94"/>
      <c r="B538" s="251"/>
      <c r="C538" s="251"/>
      <c r="D538" s="252"/>
      <c r="E538" s="252"/>
      <c r="F538" s="252"/>
      <c r="G538" s="67"/>
      <c r="H538" s="67"/>
    </row>
    <row r="539" spans="1:8" s="200" customFormat="1" ht="14">
      <c r="A539" s="94"/>
      <c r="B539" s="251"/>
      <c r="C539" s="251"/>
      <c r="D539" s="252"/>
      <c r="E539" s="252"/>
      <c r="F539" s="252"/>
      <c r="G539" s="67"/>
      <c r="H539" s="67"/>
    </row>
    <row r="540" spans="1:8" s="200" customFormat="1" ht="14">
      <c r="A540" s="94"/>
      <c r="B540" s="251"/>
      <c r="C540" s="251"/>
      <c r="D540" s="252"/>
      <c r="E540" s="252"/>
      <c r="F540" s="252"/>
      <c r="G540" s="67"/>
      <c r="H540" s="67"/>
    </row>
    <row r="541" spans="1:8" s="200" customFormat="1" ht="14">
      <c r="A541" s="94"/>
      <c r="B541" s="251"/>
      <c r="C541" s="251"/>
      <c r="D541" s="252"/>
      <c r="E541" s="252"/>
      <c r="F541" s="252"/>
      <c r="G541" s="67"/>
      <c r="H541" s="67"/>
    </row>
    <row r="542" spans="1:8" s="200" customFormat="1" ht="14">
      <c r="A542" s="94"/>
      <c r="B542" s="251"/>
      <c r="C542" s="251"/>
      <c r="D542" s="252"/>
      <c r="E542" s="252"/>
      <c r="F542" s="252"/>
      <c r="G542" s="67"/>
      <c r="H542" s="67"/>
    </row>
    <row r="543" spans="1:8" s="200" customFormat="1" ht="14">
      <c r="A543" s="94"/>
      <c r="B543" s="251"/>
      <c r="C543" s="251"/>
      <c r="D543" s="252"/>
      <c r="E543" s="252"/>
      <c r="F543" s="252"/>
      <c r="G543" s="67"/>
      <c r="H543" s="67"/>
    </row>
    <row r="544" spans="1:8" s="200" customFormat="1" ht="14">
      <c r="A544" s="94"/>
      <c r="B544" s="251"/>
      <c r="C544" s="251"/>
      <c r="D544" s="252"/>
      <c r="E544" s="252"/>
      <c r="F544" s="252"/>
      <c r="G544" s="67"/>
      <c r="H544" s="67"/>
    </row>
    <row r="545" spans="1:8" s="200" customFormat="1" ht="14">
      <c r="A545" s="94"/>
      <c r="B545" s="251"/>
      <c r="C545" s="251"/>
      <c r="D545" s="252"/>
      <c r="E545" s="252"/>
      <c r="F545" s="252"/>
      <c r="G545" s="67"/>
      <c r="H545" s="67"/>
    </row>
    <row r="546" spans="1:8" s="200" customFormat="1" ht="14">
      <c r="A546" s="94"/>
      <c r="B546" s="251"/>
      <c r="C546" s="251"/>
      <c r="D546" s="252"/>
      <c r="E546" s="252"/>
      <c r="F546" s="252"/>
      <c r="G546" s="67"/>
      <c r="H546" s="67"/>
    </row>
    <row r="547" spans="1:8" s="200" customFormat="1" ht="14">
      <c r="A547" s="94"/>
      <c r="B547" s="251"/>
      <c r="C547" s="251"/>
      <c r="D547" s="252"/>
      <c r="E547" s="252"/>
      <c r="F547" s="252"/>
      <c r="G547" s="67"/>
      <c r="H547" s="67"/>
    </row>
    <row r="548" spans="1:8" s="200" customFormat="1" ht="14">
      <c r="A548" s="94"/>
      <c r="B548" s="251"/>
      <c r="C548" s="251"/>
      <c r="D548" s="252"/>
      <c r="E548" s="252"/>
      <c r="F548" s="252"/>
      <c r="G548" s="67"/>
      <c r="H548" s="67"/>
    </row>
    <row r="549" spans="1:8" s="200" customFormat="1" ht="14">
      <c r="A549" s="94"/>
      <c r="B549" s="251"/>
      <c r="C549" s="251"/>
      <c r="D549" s="252"/>
      <c r="E549" s="252"/>
      <c r="F549" s="252"/>
      <c r="G549" s="67"/>
      <c r="H549" s="67"/>
    </row>
    <row r="550" spans="1:8" s="200" customFormat="1" ht="14">
      <c r="A550" s="94"/>
      <c r="B550" s="251"/>
      <c r="C550" s="251"/>
      <c r="D550" s="252"/>
      <c r="E550" s="252"/>
      <c r="F550" s="252"/>
      <c r="G550" s="67"/>
      <c r="H550" s="67"/>
    </row>
    <row r="551" spans="1:8" s="200" customFormat="1" ht="14">
      <c r="A551" s="94"/>
      <c r="B551" s="251"/>
      <c r="C551" s="251"/>
      <c r="D551" s="252"/>
      <c r="E551" s="252"/>
      <c r="F551" s="252"/>
      <c r="G551" s="67"/>
      <c r="H551" s="67"/>
    </row>
    <row r="552" spans="1:8" s="200" customFormat="1" ht="14">
      <c r="A552" s="94"/>
      <c r="B552" s="251"/>
      <c r="C552" s="251"/>
      <c r="D552" s="252"/>
      <c r="E552" s="252"/>
      <c r="F552" s="252"/>
      <c r="G552" s="67"/>
      <c r="H552" s="67"/>
    </row>
    <row r="553" spans="1:8" s="200" customFormat="1" ht="14">
      <c r="A553" s="94"/>
      <c r="B553" s="251"/>
      <c r="C553" s="251"/>
      <c r="D553" s="252"/>
      <c r="E553" s="252"/>
      <c r="F553" s="252"/>
      <c r="G553" s="67"/>
      <c r="H553" s="67"/>
    </row>
    <row r="554" spans="1:8" s="200" customFormat="1" ht="14">
      <c r="A554" s="94"/>
      <c r="B554" s="251"/>
      <c r="C554" s="251"/>
      <c r="D554" s="252"/>
      <c r="E554" s="252"/>
      <c r="F554" s="252"/>
      <c r="G554" s="67"/>
      <c r="H554" s="67"/>
    </row>
    <row r="555" spans="1:8" s="200" customFormat="1" ht="14">
      <c r="A555" s="94"/>
      <c r="B555" s="251"/>
      <c r="C555" s="251"/>
      <c r="D555" s="252"/>
      <c r="E555" s="252"/>
      <c r="F555" s="252"/>
      <c r="G555" s="67"/>
      <c r="H555" s="67"/>
    </row>
    <row r="556" spans="1:8" s="200" customFormat="1" ht="14">
      <c r="A556" s="94"/>
      <c r="B556" s="251"/>
      <c r="C556" s="251"/>
      <c r="D556" s="252"/>
      <c r="E556" s="252"/>
      <c r="F556" s="252"/>
      <c r="G556" s="67"/>
      <c r="H556" s="67"/>
    </row>
    <row r="557" spans="1:8" s="200" customFormat="1" ht="14">
      <c r="A557" s="94"/>
      <c r="B557" s="251"/>
      <c r="C557" s="251"/>
      <c r="D557" s="252"/>
      <c r="E557" s="252"/>
      <c r="F557" s="252"/>
      <c r="G557" s="67"/>
      <c r="H557" s="67"/>
    </row>
    <row r="558" spans="1:8" s="200" customFormat="1" ht="14">
      <c r="A558" s="94"/>
      <c r="B558" s="251"/>
      <c r="C558" s="251"/>
      <c r="D558" s="252"/>
      <c r="E558" s="252"/>
      <c r="F558" s="252"/>
      <c r="G558" s="67"/>
      <c r="H558" s="67"/>
    </row>
    <row r="559" spans="1:8" s="200" customFormat="1" ht="14">
      <c r="A559" s="94"/>
      <c r="B559" s="251"/>
      <c r="C559" s="251"/>
      <c r="D559" s="252"/>
      <c r="E559" s="252"/>
      <c r="F559" s="252"/>
      <c r="G559" s="67"/>
      <c r="H559" s="67"/>
    </row>
    <row r="560" spans="1:8" s="200" customFormat="1" ht="14">
      <c r="A560" s="94"/>
      <c r="B560" s="251"/>
      <c r="C560" s="251"/>
      <c r="D560" s="252"/>
      <c r="E560" s="252"/>
      <c r="F560" s="252"/>
      <c r="G560" s="67"/>
      <c r="H560" s="67"/>
    </row>
    <row r="561" spans="1:8" s="200" customFormat="1" ht="14">
      <c r="A561" s="94"/>
      <c r="B561" s="251"/>
      <c r="C561" s="251"/>
      <c r="D561" s="252"/>
      <c r="E561" s="252"/>
      <c r="F561" s="252"/>
      <c r="G561" s="67"/>
      <c r="H561" s="67"/>
    </row>
    <row r="562" spans="1:8" s="200" customFormat="1" ht="14">
      <c r="A562" s="94"/>
      <c r="B562" s="251"/>
      <c r="C562" s="251"/>
      <c r="D562" s="252"/>
      <c r="E562" s="252"/>
      <c r="F562" s="252"/>
      <c r="G562" s="67"/>
      <c r="H562" s="67"/>
    </row>
    <row r="563" spans="1:8" s="200" customFormat="1" ht="14">
      <c r="A563" s="94"/>
      <c r="B563" s="251"/>
      <c r="C563" s="251"/>
      <c r="D563" s="252"/>
      <c r="E563" s="252"/>
      <c r="F563" s="252"/>
      <c r="G563" s="67"/>
      <c r="H563" s="67"/>
    </row>
    <row r="564" spans="1:8" s="200" customFormat="1" ht="14">
      <c r="A564" s="94"/>
      <c r="B564" s="251"/>
      <c r="C564" s="251"/>
      <c r="D564" s="252"/>
      <c r="E564" s="252"/>
      <c r="F564" s="252"/>
      <c r="G564" s="67"/>
      <c r="H564" s="67"/>
    </row>
    <row r="565" spans="1:8" s="200" customFormat="1" ht="14">
      <c r="A565" s="94"/>
      <c r="B565" s="251"/>
      <c r="C565" s="251"/>
      <c r="D565" s="252"/>
      <c r="E565" s="252"/>
      <c r="F565" s="252"/>
      <c r="G565" s="67"/>
      <c r="H565" s="67"/>
    </row>
    <row r="566" spans="1:8" s="200" customFormat="1" ht="14">
      <c r="A566" s="94"/>
      <c r="B566" s="251"/>
      <c r="C566" s="251"/>
      <c r="D566" s="252"/>
      <c r="E566" s="252"/>
      <c r="F566" s="252"/>
      <c r="G566" s="67"/>
      <c r="H566" s="67"/>
    </row>
    <row r="567" spans="1:8" s="200" customFormat="1" ht="14">
      <c r="A567" s="94"/>
      <c r="B567" s="251"/>
      <c r="C567" s="251"/>
      <c r="D567" s="252"/>
      <c r="E567" s="252"/>
      <c r="F567" s="252"/>
      <c r="G567" s="67"/>
      <c r="H567" s="67"/>
    </row>
    <row r="568" spans="1:8" s="200" customFormat="1" ht="14">
      <c r="A568" s="94"/>
      <c r="B568" s="251"/>
      <c r="C568" s="251"/>
      <c r="D568" s="252"/>
      <c r="E568" s="252"/>
      <c r="F568" s="252"/>
      <c r="G568" s="67"/>
      <c r="H568" s="67"/>
    </row>
    <row r="569" spans="1:8" s="200" customFormat="1" ht="14">
      <c r="A569" s="94"/>
      <c r="B569" s="251"/>
      <c r="C569" s="251"/>
      <c r="D569" s="252"/>
      <c r="E569" s="252"/>
      <c r="F569" s="252"/>
      <c r="G569" s="67"/>
      <c r="H569" s="67"/>
    </row>
    <row r="570" spans="1:8" s="200" customFormat="1" ht="14">
      <c r="A570" s="94"/>
      <c r="B570" s="251"/>
      <c r="C570" s="251"/>
      <c r="D570" s="252"/>
      <c r="E570" s="252"/>
      <c r="F570" s="252"/>
      <c r="G570" s="67"/>
      <c r="H570" s="67"/>
    </row>
    <row r="571" spans="1:8" s="200" customFormat="1" ht="14">
      <c r="A571" s="94"/>
      <c r="B571" s="251"/>
      <c r="C571" s="251"/>
      <c r="D571" s="252"/>
      <c r="E571" s="252"/>
      <c r="F571" s="252"/>
      <c r="G571" s="67"/>
      <c r="H571" s="67"/>
    </row>
    <row r="572" spans="1:8" s="200" customFormat="1" ht="14">
      <c r="A572" s="94"/>
      <c r="B572" s="251"/>
      <c r="C572" s="251"/>
      <c r="D572" s="252"/>
      <c r="E572" s="252"/>
      <c r="F572" s="252"/>
      <c r="G572" s="67"/>
      <c r="H572" s="67"/>
    </row>
    <row r="573" spans="1:8" s="200" customFormat="1" ht="14">
      <c r="A573" s="94"/>
      <c r="B573" s="251"/>
      <c r="C573" s="251"/>
      <c r="D573" s="252"/>
      <c r="E573" s="252"/>
      <c r="F573" s="252"/>
      <c r="G573" s="67"/>
      <c r="H573" s="67"/>
    </row>
    <row r="574" spans="1:8" s="200" customFormat="1" ht="14">
      <c r="A574" s="94"/>
      <c r="B574" s="251"/>
      <c r="C574" s="251"/>
      <c r="D574" s="252"/>
      <c r="E574" s="252"/>
      <c r="F574" s="252"/>
      <c r="G574" s="67"/>
      <c r="H574" s="67"/>
    </row>
    <row r="575" spans="1:8" s="200" customFormat="1" ht="14">
      <c r="A575" s="94"/>
      <c r="B575" s="251"/>
      <c r="C575" s="251"/>
      <c r="D575" s="252"/>
      <c r="E575" s="252"/>
      <c r="F575" s="252"/>
      <c r="G575" s="67"/>
      <c r="H575" s="67"/>
    </row>
    <row r="576" spans="1:8" s="200" customFormat="1" ht="14">
      <c r="A576" s="94"/>
      <c r="B576" s="251"/>
      <c r="C576" s="251"/>
      <c r="D576" s="252"/>
      <c r="E576" s="252"/>
      <c r="F576" s="252"/>
      <c r="G576" s="67"/>
      <c r="H576" s="67"/>
    </row>
    <row r="577" spans="1:8" s="200" customFormat="1" ht="14">
      <c r="A577" s="94"/>
      <c r="B577" s="251"/>
      <c r="C577" s="251"/>
      <c r="D577" s="252"/>
      <c r="E577" s="252"/>
      <c r="F577" s="252"/>
      <c r="G577" s="67"/>
      <c r="H577" s="67"/>
    </row>
    <row r="578" spans="1:8" s="200" customFormat="1" ht="14">
      <c r="A578" s="94"/>
      <c r="B578" s="251"/>
      <c r="C578" s="251"/>
      <c r="D578" s="252"/>
      <c r="E578" s="252"/>
      <c r="F578" s="252"/>
      <c r="G578" s="67"/>
      <c r="H578" s="67"/>
    </row>
    <row r="579" spans="1:8" s="200" customFormat="1" ht="14">
      <c r="A579" s="94"/>
      <c r="B579" s="251"/>
      <c r="C579" s="251"/>
      <c r="D579" s="252"/>
      <c r="E579" s="252"/>
      <c r="F579" s="252"/>
      <c r="G579" s="67"/>
      <c r="H579" s="67"/>
    </row>
    <row r="580" spans="1:8" s="200" customFormat="1" ht="14">
      <c r="A580" s="94"/>
      <c r="B580" s="251"/>
      <c r="C580" s="251"/>
      <c r="D580" s="252"/>
      <c r="E580" s="252"/>
      <c r="F580" s="252"/>
      <c r="G580" s="67"/>
      <c r="H580" s="67"/>
    </row>
    <row r="581" spans="1:8" s="200" customFormat="1" ht="14">
      <c r="A581" s="94"/>
      <c r="B581" s="251"/>
      <c r="C581" s="251"/>
      <c r="D581" s="252"/>
      <c r="E581" s="252"/>
      <c r="F581" s="252"/>
      <c r="G581" s="67"/>
      <c r="H581" s="67"/>
    </row>
    <row r="582" spans="1:8" s="200" customFormat="1" ht="14">
      <c r="A582" s="94"/>
      <c r="B582" s="251"/>
      <c r="C582" s="251"/>
      <c r="D582" s="252"/>
      <c r="E582" s="252"/>
      <c r="F582" s="252"/>
      <c r="G582" s="67"/>
      <c r="H582" s="67"/>
    </row>
    <row r="583" spans="1:8" s="200" customFormat="1" ht="14">
      <c r="A583" s="94"/>
      <c r="B583" s="251"/>
      <c r="C583" s="251"/>
      <c r="D583" s="252"/>
      <c r="E583" s="252"/>
      <c r="F583" s="252"/>
      <c r="G583" s="67"/>
      <c r="H583" s="67"/>
    </row>
    <row r="584" spans="1:8" s="200" customFormat="1" ht="14">
      <c r="A584" s="94"/>
      <c r="B584" s="251"/>
      <c r="C584" s="251"/>
      <c r="D584" s="252"/>
      <c r="E584" s="252"/>
      <c r="F584" s="252"/>
      <c r="G584" s="67"/>
      <c r="H584" s="67"/>
    </row>
    <row r="585" spans="1:8" s="200" customFormat="1" ht="14">
      <c r="A585" s="94"/>
      <c r="B585" s="251"/>
      <c r="C585" s="251"/>
      <c r="D585" s="252"/>
      <c r="E585" s="252"/>
      <c r="F585" s="252"/>
      <c r="G585" s="67"/>
      <c r="H585" s="67"/>
    </row>
    <row r="586" spans="1:8" s="200" customFormat="1" ht="14">
      <c r="A586" s="94"/>
      <c r="B586" s="251"/>
      <c r="C586" s="251"/>
      <c r="D586" s="252"/>
      <c r="E586" s="252"/>
      <c r="F586" s="252"/>
      <c r="G586" s="67"/>
      <c r="H586" s="67"/>
    </row>
    <row r="587" spans="1:8" s="200" customFormat="1" ht="14">
      <c r="A587" s="94"/>
      <c r="B587" s="251"/>
      <c r="C587" s="251"/>
      <c r="D587" s="252"/>
      <c r="E587" s="252"/>
      <c r="F587" s="252"/>
      <c r="G587" s="67"/>
      <c r="H587" s="67"/>
    </row>
    <row r="588" spans="1:8" s="200" customFormat="1" ht="14">
      <c r="A588" s="94"/>
      <c r="B588" s="251"/>
      <c r="C588" s="251"/>
      <c r="D588" s="252"/>
      <c r="E588" s="252"/>
      <c r="F588" s="252"/>
      <c r="G588" s="67"/>
      <c r="H588" s="67"/>
    </row>
    <row r="589" spans="1:8" s="200" customFormat="1" ht="14">
      <c r="A589" s="94"/>
      <c r="B589" s="251"/>
      <c r="C589" s="251"/>
      <c r="D589" s="252"/>
      <c r="E589" s="252"/>
      <c r="F589" s="252"/>
      <c r="G589" s="67"/>
      <c r="H589" s="67"/>
    </row>
    <row r="590" spans="1:8" s="200" customFormat="1" ht="14">
      <c r="A590" s="94"/>
      <c r="B590" s="251"/>
      <c r="C590" s="251"/>
      <c r="D590" s="252"/>
      <c r="E590" s="252"/>
      <c r="F590" s="252"/>
      <c r="G590" s="67"/>
      <c r="H590" s="67"/>
    </row>
    <row r="591" spans="1:8" s="200" customFormat="1" ht="14">
      <c r="A591" s="94"/>
      <c r="B591" s="251"/>
      <c r="C591" s="251"/>
      <c r="D591" s="252"/>
      <c r="E591" s="252"/>
      <c r="F591" s="252"/>
      <c r="G591" s="67"/>
      <c r="H591" s="67"/>
    </row>
    <row r="592" spans="1:8" s="200" customFormat="1" ht="14">
      <c r="A592" s="94"/>
      <c r="B592" s="251"/>
      <c r="C592" s="251"/>
      <c r="D592" s="252"/>
      <c r="E592" s="252"/>
      <c r="F592" s="252"/>
      <c r="G592" s="67"/>
      <c r="H592" s="67"/>
    </row>
    <row r="593" spans="1:8" s="200" customFormat="1" ht="14">
      <c r="A593" s="94"/>
      <c r="B593" s="251"/>
      <c r="C593" s="251"/>
      <c r="D593" s="252"/>
      <c r="E593" s="252"/>
      <c r="F593" s="252"/>
      <c r="G593" s="67"/>
      <c r="H593" s="67"/>
    </row>
    <row r="594" spans="1:8" s="200" customFormat="1" ht="14">
      <c r="A594" s="94"/>
      <c r="B594" s="251"/>
      <c r="C594" s="251"/>
      <c r="D594" s="252"/>
      <c r="E594" s="252"/>
      <c r="F594" s="252"/>
      <c r="G594" s="67"/>
      <c r="H594" s="67"/>
    </row>
    <row r="595" spans="1:8" s="200" customFormat="1" ht="14">
      <c r="A595" s="94"/>
      <c r="B595" s="251"/>
      <c r="C595" s="251"/>
      <c r="D595" s="252"/>
      <c r="E595" s="252"/>
      <c r="F595" s="252"/>
      <c r="G595" s="67"/>
      <c r="H595" s="67"/>
    </row>
    <row r="596" spans="1:8" s="200" customFormat="1" ht="14">
      <c r="A596" s="94"/>
      <c r="B596" s="251"/>
      <c r="C596" s="251"/>
      <c r="D596" s="252"/>
      <c r="E596" s="252"/>
      <c r="F596" s="252"/>
      <c r="G596" s="67"/>
      <c r="H596" s="67"/>
    </row>
    <row r="597" spans="1:8" s="200" customFormat="1" ht="14">
      <c r="A597" s="94"/>
      <c r="B597" s="251"/>
      <c r="C597" s="251"/>
      <c r="D597" s="252"/>
      <c r="E597" s="252"/>
      <c r="F597" s="252"/>
      <c r="G597" s="67"/>
      <c r="H597" s="67"/>
    </row>
    <row r="598" spans="1:8" s="200" customFormat="1" ht="14">
      <c r="A598" s="94"/>
      <c r="B598" s="251"/>
      <c r="C598" s="251"/>
      <c r="D598" s="252"/>
      <c r="E598" s="252"/>
      <c r="F598" s="252"/>
      <c r="G598" s="67"/>
      <c r="H598" s="67"/>
    </row>
    <row r="599" spans="1:8" s="200" customFormat="1" ht="14">
      <c r="A599" s="94"/>
      <c r="B599" s="251"/>
      <c r="C599" s="251"/>
      <c r="D599" s="252"/>
      <c r="E599" s="252"/>
      <c r="F599" s="252"/>
      <c r="G599" s="67"/>
      <c r="H599" s="67"/>
    </row>
    <row r="600" spans="1:8" s="200" customFormat="1" ht="14">
      <c r="A600" s="94"/>
      <c r="B600" s="251"/>
      <c r="C600" s="251"/>
      <c r="D600" s="252"/>
      <c r="E600" s="252"/>
      <c r="F600" s="252"/>
      <c r="G600" s="67"/>
      <c r="H600" s="67"/>
    </row>
    <row r="601" spans="1:8" s="200" customFormat="1" ht="14">
      <c r="A601" s="94"/>
      <c r="B601" s="251"/>
      <c r="C601" s="251"/>
      <c r="D601" s="252"/>
      <c r="E601" s="252"/>
      <c r="F601" s="252"/>
      <c r="G601" s="67"/>
      <c r="H601" s="67"/>
    </row>
    <row r="602" spans="1:8" s="200" customFormat="1" ht="14">
      <c r="A602" s="94"/>
      <c r="B602" s="251"/>
      <c r="C602" s="251"/>
      <c r="D602" s="252"/>
      <c r="E602" s="252"/>
      <c r="F602" s="252"/>
      <c r="G602" s="67"/>
      <c r="H602" s="67"/>
    </row>
    <row r="603" spans="1:8" s="200" customFormat="1" ht="14">
      <c r="A603" s="94"/>
      <c r="B603" s="251"/>
      <c r="C603" s="251"/>
      <c r="D603" s="252"/>
      <c r="E603" s="252"/>
      <c r="F603" s="252"/>
      <c r="G603" s="67"/>
      <c r="H603" s="67"/>
    </row>
    <row r="604" spans="1:8" s="200" customFormat="1" ht="14">
      <c r="A604" s="94"/>
      <c r="B604" s="251"/>
      <c r="C604" s="251"/>
      <c r="D604" s="252"/>
      <c r="E604" s="252"/>
      <c r="F604" s="252"/>
      <c r="G604" s="67"/>
      <c r="H604" s="67"/>
    </row>
    <row r="605" spans="1:8" s="200" customFormat="1" ht="14">
      <c r="A605" s="94"/>
      <c r="B605" s="251"/>
      <c r="C605" s="251"/>
      <c r="D605" s="252"/>
      <c r="E605" s="252"/>
      <c r="F605" s="252"/>
      <c r="G605" s="67"/>
      <c r="H605" s="67"/>
    </row>
    <row r="606" spans="1:8" s="200" customFormat="1" ht="14">
      <c r="A606" s="94"/>
      <c r="B606" s="251"/>
      <c r="C606" s="251"/>
      <c r="D606" s="252"/>
      <c r="E606" s="252"/>
      <c r="F606" s="252"/>
      <c r="G606" s="67"/>
      <c r="H606" s="67"/>
    </row>
    <row r="607" spans="1:8" s="200" customFormat="1" ht="14">
      <c r="A607" s="94"/>
      <c r="B607" s="251"/>
      <c r="C607" s="251"/>
      <c r="D607" s="252"/>
      <c r="E607" s="252"/>
      <c r="F607" s="252"/>
      <c r="G607" s="67"/>
      <c r="H607" s="67"/>
    </row>
    <row r="608" spans="1:8" s="200" customFormat="1" ht="14">
      <c r="A608" s="94"/>
      <c r="B608" s="251"/>
      <c r="C608" s="251"/>
      <c r="D608" s="252"/>
      <c r="E608" s="252"/>
      <c r="F608" s="252"/>
      <c r="G608" s="67"/>
      <c r="H608" s="67"/>
    </row>
    <row r="609" spans="1:8" s="200" customFormat="1" ht="14">
      <c r="A609" s="94"/>
      <c r="B609" s="251"/>
      <c r="C609" s="251"/>
      <c r="D609" s="252"/>
      <c r="E609" s="252"/>
      <c r="F609" s="252"/>
      <c r="G609" s="67"/>
      <c r="H609" s="67"/>
    </row>
    <row r="610" spans="1:8" s="200" customFormat="1" ht="14">
      <c r="A610" s="94"/>
      <c r="B610" s="251"/>
      <c r="C610" s="251"/>
      <c r="D610" s="252"/>
      <c r="E610" s="252"/>
      <c r="F610" s="252"/>
      <c r="G610" s="67"/>
      <c r="H610" s="67"/>
    </row>
    <row r="611" spans="1:8" s="200" customFormat="1" ht="14">
      <c r="A611" s="94"/>
      <c r="B611" s="251"/>
      <c r="C611" s="251"/>
      <c r="D611" s="252"/>
      <c r="E611" s="252"/>
      <c r="F611" s="252"/>
      <c r="G611" s="67"/>
      <c r="H611" s="67"/>
    </row>
    <row r="612" spans="1:8" s="200" customFormat="1" ht="14">
      <c r="A612" s="94"/>
      <c r="B612" s="251"/>
      <c r="C612" s="251"/>
      <c r="D612" s="252"/>
      <c r="E612" s="252"/>
      <c r="F612" s="252"/>
      <c r="G612" s="67"/>
      <c r="H612" s="67"/>
    </row>
    <row r="613" spans="1:8" s="200" customFormat="1" ht="14">
      <c r="A613" s="94"/>
      <c r="B613" s="251"/>
      <c r="C613" s="251"/>
      <c r="D613" s="252"/>
      <c r="E613" s="252"/>
      <c r="F613" s="252"/>
      <c r="G613" s="67"/>
      <c r="H613" s="67"/>
    </row>
    <row r="614" spans="1:8" s="200" customFormat="1" ht="14">
      <c r="A614" s="94"/>
      <c r="B614" s="251"/>
      <c r="C614" s="251"/>
      <c r="D614" s="252"/>
      <c r="E614" s="252"/>
      <c r="F614" s="252"/>
      <c r="G614" s="67"/>
      <c r="H614" s="67"/>
    </row>
    <row r="615" spans="1:8" s="200" customFormat="1" ht="14">
      <c r="A615" s="94"/>
      <c r="B615" s="251"/>
      <c r="C615" s="251"/>
      <c r="D615" s="252"/>
      <c r="E615" s="252"/>
      <c r="F615" s="252"/>
      <c r="G615" s="67"/>
      <c r="H615" s="67"/>
    </row>
    <row r="616" spans="1:8" s="200" customFormat="1" ht="14">
      <c r="A616" s="94"/>
      <c r="B616" s="251"/>
      <c r="C616" s="251"/>
      <c r="D616" s="252"/>
      <c r="E616" s="252"/>
      <c r="F616" s="252"/>
      <c r="G616" s="67"/>
      <c r="H616" s="67"/>
    </row>
    <row r="617" spans="1:8" s="200" customFormat="1" ht="14">
      <c r="A617" s="94"/>
      <c r="B617" s="251"/>
      <c r="C617" s="251"/>
      <c r="D617" s="252"/>
      <c r="E617" s="252"/>
      <c r="F617" s="252"/>
      <c r="G617" s="67"/>
      <c r="H617" s="67"/>
    </row>
    <row r="618" spans="1:8" s="200" customFormat="1" ht="14">
      <c r="A618" s="94"/>
      <c r="B618" s="251"/>
      <c r="C618" s="251"/>
      <c r="D618" s="252"/>
      <c r="E618" s="252"/>
      <c r="F618" s="252"/>
      <c r="G618" s="67"/>
      <c r="H618" s="67"/>
    </row>
    <row r="619" spans="1:8" s="200" customFormat="1" ht="14">
      <c r="A619" s="94"/>
      <c r="B619" s="251"/>
      <c r="C619" s="251"/>
      <c r="D619" s="252"/>
      <c r="E619" s="252"/>
      <c r="F619" s="252"/>
      <c r="G619" s="67"/>
      <c r="H619" s="67"/>
    </row>
    <row r="620" spans="1:8" s="200" customFormat="1" ht="14">
      <c r="A620" s="94"/>
      <c r="B620" s="251"/>
      <c r="C620" s="251"/>
      <c r="D620" s="252"/>
      <c r="E620" s="252"/>
      <c r="F620" s="252"/>
      <c r="G620" s="67"/>
      <c r="H620" s="67"/>
    </row>
    <row r="621" spans="1:8" s="200" customFormat="1" ht="14">
      <c r="A621" s="94"/>
      <c r="B621" s="251"/>
      <c r="C621" s="251"/>
      <c r="D621" s="252"/>
      <c r="E621" s="252"/>
      <c r="F621" s="252"/>
      <c r="G621" s="67"/>
      <c r="H621" s="67"/>
    </row>
    <row r="622" spans="1:8" s="200" customFormat="1" ht="14">
      <c r="A622" s="94"/>
      <c r="B622" s="251"/>
      <c r="C622" s="251"/>
      <c r="D622" s="252"/>
      <c r="E622" s="252"/>
      <c r="F622" s="252"/>
      <c r="G622" s="67"/>
      <c r="H622" s="67"/>
    </row>
    <row r="623" spans="1:8" s="200" customFormat="1" ht="14">
      <c r="A623" s="94"/>
      <c r="B623" s="251"/>
      <c r="C623" s="251"/>
      <c r="D623" s="252"/>
      <c r="E623" s="252"/>
      <c r="F623" s="252"/>
      <c r="G623" s="67"/>
      <c r="H623" s="67"/>
    </row>
    <row r="624" spans="1:8" s="200" customFormat="1" ht="14">
      <c r="A624" s="94"/>
      <c r="B624" s="251"/>
      <c r="C624" s="251"/>
      <c r="D624" s="252"/>
      <c r="E624" s="252"/>
      <c r="F624" s="252"/>
      <c r="G624" s="67"/>
      <c r="H624" s="67"/>
    </row>
    <row r="625" spans="1:8" s="200" customFormat="1" ht="14">
      <c r="A625" s="94"/>
      <c r="B625" s="251"/>
      <c r="C625" s="251"/>
      <c r="D625" s="252"/>
      <c r="E625" s="252"/>
      <c r="F625" s="252"/>
      <c r="G625" s="67"/>
      <c r="H625" s="67"/>
    </row>
    <row r="626" spans="1:8" s="200" customFormat="1" ht="14">
      <c r="A626" s="94"/>
      <c r="B626" s="251"/>
      <c r="C626" s="251"/>
      <c r="D626" s="252"/>
      <c r="E626" s="252"/>
      <c r="F626" s="252"/>
      <c r="G626" s="67"/>
      <c r="H626" s="67"/>
    </row>
    <row r="627" spans="1:8" s="200" customFormat="1" ht="14">
      <c r="A627" s="94"/>
      <c r="B627" s="251"/>
      <c r="C627" s="251"/>
      <c r="D627" s="252"/>
      <c r="E627" s="252"/>
      <c r="F627" s="252"/>
      <c r="G627" s="67"/>
      <c r="H627" s="67"/>
    </row>
    <row r="628" spans="1:8" s="200" customFormat="1" ht="14">
      <c r="A628" s="94"/>
      <c r="B628" s="251"/>
      <c r="C628" s="251"/>
      <c r="D628" s="252"/>
      <c r="E628" s="252"/>
      <c r="F628" s="252"/>
      <c r="G628" s="67"/>
      <c r="H628" s="67"/>
    </row>
    <row r="629" spans="1:8" s="200" customFormat="1" ht="14">
      <c r="A629" s="94"/>
      <c r="B629" s="251"/>
      <c r="C629" s="251"/>
      <c r="D629" s="252"/>
      <c r="E629" s="252"/>
      <c r="F629" s="252"/>
      <c r="G629" s="67"/>
      <c r="H629" s="67"/>
    </row>
    <row r="630" spans="1:8" s="200" customFormat="1" ht="14">
      <c r="A630" s="94"/>
      <c r="B630" s="251"/>
      <c r="C630" s="251"/>
      <c r="D630" s="252"/>
      <c r="E630" s="252"/>
      <c r="F630" s="252"/>
      <c r="G630" s="67"/>
      <c r="H630" s="67"/>
    </row>
    <row r="631" spans="1:8" s="200" customFormat="1" ht="14">
      <c r="A631" s="94"/>
      <c r="B631" s="251"/>
      <c r="C631" s="251"/>
      <c r="D631" s="252"/>
      <c r="E631" s="252"/>
      <c r="F631" s="252"/>
      <c r="G631" s="67"/>
      <c r="H631" s="67"/>
    </row>
    <row r="632" spans="1:8" s="200" customFormat="1" ht="14">
      <c r="A632" s="94"/>
      <c r="B632" s="251"/>
      <c r="C632" s="251"/>
      <c r="D632" s="252"/>
      <c r="E632" s="252"/>
      <c r="F632" s="252"/>
      <c r="G632" s="67"/>
      <c r="H632" s="67"/>
    </row>
    <row r="633" spans="1:8" s="200" customFormat="1" ht="14">
      <c r="A633" s="94"/>
      <c r="B633" s="251"/>
      <c r="C633" s="251"/>
      <c r="D633" s="252"/>
      <c r="E633" s="252"/>
      <c r="F633" s="252"/>
      <c r="G633" s="67"/>
      <c r="H633" s="67"/>
    </row>
    <row r="634" spans="1:8" s="200" customFormat="1" ht="14">
      <c r="A634" s="94"/>
      <c r="B634" s="251"/>
      <c r="C634" s="251"/>
      <c r="D634" s="252"/>
      <c r="E634" s="252"/>
      <c r="F634" s="252"/>
      <c r="G634" s="67"/>
      <c r="H634" s="67"/>
    </row>
    <row r="635" spans="1:8" s="200" customFormat="1" ht="14">
      <c r="A635" s="94"/>
      <c r="B635" s="251"/>
      <c r="C635" s="251"/>
      <c r="D635" s="252"/>
      <c r="E635" s="252"/>
      <c r="F635" s="252"/>
      <c r="G635" s="67"/>
      <c r="H635" s="67"/>
    </row>
    <row r="636" spans="1:8" s="200" customFormat="1" ht="14">
      <c r="A636" s="94"/>
      <c r="B636" s="251"/>
      <c r="C636" s="251"/>
      <c r="D636" s="252"/>
      <c r="E636" s="252"/>
      <c r="F636" s="252"/>
      <c r="G636" s="67"/>
      <c r="H636" s="67"/>
    </row>
    <row r="637" spans="1:8" s="200" customFormat="1" ht="14">
      <c r="A637" s="94"/>
      <c r="B637" s="251"/>
      <c r="C637" s="251"/>
      <c r="D637" s="252"/>
      <c r="E637" s="252"/>
      <c r="F637" s="252"/>
      <c r="G637" s="67"/>
      <c r="H637" s="67"/>
    </row>
    <row r="638" spans="1:8" s="200" customFormat="1" ht="14">
      <c r="A638" s="94"/>
      <c r="B638" s="251"/>
      <c r="C638" s="251"/>
      <c r="D638" s="252"/>
      <c r="E638" s="252"/>
      <c r="F638" s="252"/>
      <c r="G638" s="67"/>
      <c r="H638" s="67"/>
    </row>
    <row r="639" spans="1:8" s="200" customFormat="1" ht="14">
      <c r="A639" s="94"/>
      <c r="B639" s="251"/>
      <c r="C639" s="251"/>
      <c r="D639" s="252"/>
      <c r="E639" s="252"/>
      <c r="F639" s="252"/>
      <c r="G639" s="67"/>
      <c r="H639" s="67"/>
    </row>
    <row r="640" spans="1:8" s="200" customFormat="1" ht="14">
      <c r="A640" s="94"/>
      <c r="B640" s="251"/>
      <c r="C640" s="251"/>
      <c r="D640" s="252"/>
      <c r="E640" s="252"/>
      <c r="F640" s="252"/>
      <c r="G640" s="67"/>
      <c r="H640" s="67"/>
    </row>
    <row r="641" spans="1:8" s="200" customFormat="1" ht="14">
      <c r="A641" s="94"/>
      <c r="B641" s="251"/>
      <c r="C641" s="251"/>
      <c r="D641" s="252"/>
      <c r="E641" s="252"/>
      <c r="F641" s="252"/>
      <c r="G641" s="67"/>
      <c r="H641" s="67"/>
    </row>
    <row r="642" spans="1:8" s="200" customFormat="1" ht="14">
      <c r="A642" s="94"/>
      <c r="B642" s="251"/>
      <c r="C642" s="251"/>
      <c r="D642" s="252"/>
      <c r="E642" s="252"/>
      <c r="F642" s="252"/>
      <c r="G642" s="67"/>
      <c r="H642" s="67"/>
    </row>
    <row r="643" spans="1:8" s="200" customFormat="1" ht="14">
      <c r="A643" s="94"/>
      <c r="B643" s="251"/>
      <c r="C643" s="251"/>
      <c r="D643" s="252"/>
      <c r="E643" s="252"/>
      <c r="F643" s="252"/>
      <c r="G643" s="67"/>
      <c r="H643" s="67"/>
    </row>
    <row r="644" spans="1:8" s="200" customFormat="1" ht="14">
      <c r="A644" s="94"/>
      <c r="B644" s="251"/>
      <c r="C644" s="251"/>
      <c r="D644" s="252"/>
      <c r="E644" s="252"/>
      <c r="F644" s="252"/>
      <c r="G644" s="67"/>
      <c r="H644" s="67"/>
    </row>
    <row r="645" spans="1:8" s="200" customFormat="1" ht="14">
      <c r="A645" s="94"/>
      <c r="B645" s="251"/>
      <c r="C645" s="251"/>
      <c r="D645" s="252"/>
      <c r="E645" s="252"/>
      <c r="F645" s="252"/>
      <c r="G645" s="67"/>
      <c r="H645" s="67"/>
    </row>
    <row r="646" spans="1:8" s="200" customFormat="1" ht="14">
      <c r="A646" s="94"/>
      <c r="B646" s="251"/>
      <c r="C646" s="251"/>
      <c r="D646" s="252"/>
      <c r="E646" s="252"/>
      <c r="F646" s="252"/>
      <c r="G646" s="67"/>
      <c r="H646" s="67"/>
    </row>
    <row r="647" spans="1:8" s="200" customFormat="1" ht="14">
      <c r="A647" s="94"/>
      <c r="B647" s="251"/>
      <c r="C647" s="251"/>
      <c r="D647" s="252"/>
      <c r="E647" s="252"/>
      <c r="F647" s="252"/>
      <c r="G647" s="67"/>
      <c r="H647" s="67"/>
    </row>
    <row r="648" spans="1:8" s="200" customFormat="1" ht="14">
      <c r="A648" s="94"/>
      <c r="B648" s="251"/>
      <c r="C648" s="251"/>
      <c r="D648" s="252"/>
      <c r="E648" s="252"/>
      <c r="F648" s="252"/>
      <c r="G648" s="67"/>
      <c r="H648" s="67"/>
    </row>
    <row r="649" spans="1:8" s="200" customFormat="1" ht="14">
      <c r="A649" s="94"/>
      <c r="B649" s="251"/>
      <c r="C649" s="251"/>
      <c r="D649" s="252"/>
      <c r="E649" s="252"/>
      <c r="F649" s="252"/>
      <c r="G649" s="67"/>
      <c r="H649" s="67"/>
    </row>
    <row r="650" spans="1:8" s="200" customFormat="1" ht="14">
      <c r="A650" s="94"/>
      <c r="B650" s="251"/>
      <c r="C650" s="251"/>
      <c r="D650" s="252"/>
      <c r="E650" s="252"/>
      <c r="F650" s="252"/>
      <c r="G650" s="67"/>
      <c r="H650" s="67"/>
    </row>
    <row r="651" spans="1:8" s="200" customFormat="1" ht="14">
      <c r="A651" s="94"/>
      <c r="B651" s="251"/>
      <c r="C651" s="251"/>
      <c r="D651" s="252"/>
      <c r="E651" s="252"/>
      <c r="F651" s="252"/>
      <c r="G651" s="67"/>
      <c r="H651" s="67"/>
    </row>
    <row r="652" spans="1:8" s="200" customFormat="1" ht="14">
      <c r="A652" s="94"/>
      <c r="B652" s="251"/>
      <c r="C652" s="251"/>
      <c r="D652" s="252"/>
      <c r="E652" s="252"/>
      <c r="F652" s="252"/>
      <c r="G652" s="67"/>
      <c r="H652" s="67"/>
    </row>
    <row r="653" spans="1:8" s="200" customFormat="1" ht="14">
      <c r="A653" s="94"/>
      <c r="B653" s="251"/>
      <c r="C653" s="251"/>
      <c r="D653" s="252"/>
      <c r="E653" s="252"/>
      <c r="F653" s="252"/>
      <c r="G653" s="67"/>
      <c r="H653" s="67"/>
    </row>
    <row r="654" spans="1:8" s="200" customFormat="1" ht="14">
      <c r="A654" s="94"/>
      <c r="B654" s="251"/>
      <c r="C654" s="251"/>
      <c r="D654" s="252"/>
      <c r="E654" s="252"/>
      <c r="F654" s="252"/>
      <c r="G654" s="67"/>
      <c r="H654" s="67"/>
    </row>
    <row r="655" spans="1:8" s="200" customFormat="1" ht="14">
      <c r="A655" s="94"/>
      <c r="B655" s="251"/>
      <c r="C655" s="251"/>
      <c r="D655" s="252"/>
      <c r="E655" s="252"/>
      <c r="F655" s="252"/>
      <c r="G655" s="67"/>
      <c r="H655" s="67"/>
    </row>
    <row r="656" spans="1:8" s="200" customFormat="1" ht="14">
      <c r="A656" s="94"/>
      <c r="B656" s="251"/>
      <c r="C656" s="251"/>
      <c r="D656" s="252"/>
      <c r="E656" s="252"/>
      <c r="F656" s="252"/>
      <c r="G656" s="67"/>
      <c r="H656" s="67"/>
    </row>
  </sheetData>
  <sheetProtection algorithmName="SHA-512" hashValue="Ryp4lSYCIqQfw3q/zCXHhwGzLohd+ozVdTTSNFq0pauAkxdxlTRPB33gUTojfG4Odu/hDkI0WzZ86opfN2ID/A==" saltValue="OQ8JrGWgli/BS8gdi/7bHQ==" spinCount="100000" sheet="1" objects="1" scenarios="1"/>
  <mergeCells count="53">
    <mergeCell ref="A1:H1"/>
    <mergeCell ref="D69:D74"/>
    <mergeCell ref="F69:F74"/>
    <mergeCell ref="D76:D82"/>
    <mergeCell ref="F76:F82"/>
    <mergeCell ref="B43:C43"/>
    <mergeCell ref="D66:D68"/>
    <mergeCell ref="F66:F68"/>
    <mergeCell ref="H66:H68"/>
    <mergeCell ref="H25:H28"/>
    <mergeCell ref="B30:C30"/>
    <mergeCell ref="B25:C25"/>
    <mergeCell ref="D15:D22"/>
    <mergeCell ref="F15:F22"/>
    <mergeCell ref="D25:D28"/>
    <mergeCell ref="F25:F28"/>
    <mergeCell ref="B23:C23"/>
    <mergeCell ref="A4:A14"/>
    <mergeCell ref="H4:H14"/>
    <mergeCell ref="D4:D14"/>
    <mergeCell ref="F4:F14"/>
    <mergeCell ref="H15:H22"/>
    <mergeCell ref="B2:C2"/>
    <mergeCell ref="H76:H82"/>
    <mergeCell ref="B83:C83"/>
    <mergeCell ref="A15:A22"/>
    <mergeCell ref="A25:A28"/>
    <mergeCell ref="A69:A74"/>
    <mergeCell ref="A66:A68"/>
    <mergeCell ref="B66:C66"/>
    <mergeCell ref="B69:C69"/>
    <mergeCell ref="B76:C76"/>
    <mergeCell ref="B75:C75"/>
    <mergeCell ref="A76:A82"/>
    <mergeCell ref="H69:H74"/>
    <mergeCell ref="B3:C3"/>
    <mergeCell ref="B4:C4"/>
    <mergeCell ref="B15:C15"/>
    <mergeCell ref="H30:H36"/>
    <mergeCell ref="F30:F36"/>
    <mergeCell ref="D30:D36"/>
    <mergeCell ref="A30:A36"/>
    <mergeCell ref="H43:H65"/>
    <mergeCell ref="A37:A42"/>
    <mergeCell ref="B37:C37"/>
    <mergeCell ref="D37:D42"/>
    <mergeCell ref="F37:F42"/>
    <mergeCell ref="H37:H42"/>
    <mergeCell ref="B24:C24"/>
    <mergeCell ref="B29:C29"/>
    <mergeCell ref="A43:A65"/>
    <mergeCell ref="F43:F65"/>
    <mergeCell ref="D43:D65"/>
  </mergeCells>
  <dataValidations count="2">
    <dataValidation type="list" allowBlank="1" showInputMessage="1" showErrorMessage="1" sqref="E70:E74 E12 E26:E28 E67:E68" xr:uid="{00000000-0002-0000-1200-000000000000}">
      <formula1>$A$85:$A$89</formula1>
    </dataValidation>
    <dataValidation type="list" allowBlank="1" showInputMessage="1" showErrorMessage="1" sqref="E3 E77:E81 E29 E16:E24 E44:E45 E31 E75 E5:E11 E38" xr:uid="{00000000-0002-0000-1200-000001000000}">
      <formula1>$A$85:$A$88</formula1>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K51"/>
  <sheetViews>
    <sheetView zoomScaleNormal="100" workbookViewId="0">
      <pane ySplit="1" topLeftCell="A2" activePane="bottomLeft" state="frozen"/>
      <selection pane="bottomLeft" sqref="A1:H1"/>
    </sheetView>
  </sheetViews>
  <sheetFormatPr baseColWidth="10" defaultColWidth="9.1640625" defaultRowHeight="14"/>
  <cols>
    <col min="1" max="1" width="8.1640625" style="94" customWidth="1"/>
    <col min="2" max="2" width="2.5" style="67" customWidth="1"/>
    <col min="3" max="3" width="50" style="67" customWidth="1"/>
    <col min="4" max="4" width="8.5" style="252" customWidth="1"/>
    <col min="5" max="6" width="9.1640625" style="252"/>
    <col min="7" max="7" width="50" style="67" customWidth="1"/>
    <col min="8" max="8" width="45.6640625" style="67" customWidth="1"/>
    <col min="9" max="9" width="9.1640625" style="200" customWidth="1"/>
    <col min="10" max="11" width="9.1640625" style="200" hidden="1" customWidth="1"/>
    <col min="12" max="13" width="9.1640625" style="200" customWidth="1"/>
    <col min="14" max="14" width="9.1640625" style="200"/>
    <col min="15" max="16" width="9.1640625" style="200" customWidth="1"/>
    <col min="17" max="16384" width="9.1640625" style="200"/>
  </cols>
  <sheetData>
    <row r="1" spans="1:11" s="227" customFormat="1" ht="33.75" customHeight="1">
      <c r="A1" s="761" t="s">
        <v>694</v>
      </c>
      <c r="B1" s="761"/>
      <c r="C1" s="761"/>
      <c r="D1" s="761"/>
      <c r="E1" s="761"/>
      <c r="F1" s="761"/>
      <c r="G1" s="761"/>
      <c r="H1" s="761"/>
      <c r="J1" s="200"/>
      <c r="K1" s="200"/>
    </row>
    <row r="2" spans="1:11" s="227" customFormat="1" ht="30">
      <c r="A2" s="201" t="s">
        <v>39</v>
      </c>
      <c r="B2" s="441" t="s">
        <v>40</v>
      </c>
      <c r="C2" s="441"/>
      <c r="D2" s="202" t="s">
        <v>695</v>
      </c>
      <c r="E2" s="202" t="s">
        <v>42</v>
      </c>
      <c r="F2" s="202" t="s">
        <v>43</v>
      </c>
      <c r="G2" s="203" t="s">
        <v>44</v>
      </c>
      <c r="H2" s="203" t="s">
        <v>36</v>
      </c>
    </row>
    <row r="3" spans="1:11" ht="60">
      <c r="A3" s="269" t="s">
        <v>696</v>
      </c>
      <c r="B3" s="337" t="s">
        <v>697</v>
      </c>
      <c r="C3" s="337"/>
      <c r="D3" s="205">
        <f>IF(E3="N/A",0,IF(E3="Answer all sub questions",2,IF(E3="Yes",2,IF(E3="Partial",2,IF(E3="No",2,IF(E3="",2))))))</f>
        <v>2</v>
      </c>
      <c r="E3" s="45"/>
      <c r="F3" s="205">
        <f>IF(E3="N/A",D3,IF(E3="Answer all sub questions",0,IF(E3="Yes",D3,IF(E3="Partial",1,IF(E3="No",0,IF(E3="",0))))))</f>
        <v>0</v>
      </c>
      <c r="G3" s="5"/>
      <c r="H3" s="206" t="s">
        <v>698</v>
      </c>
    </row>
    <row r="4" spans="1:11" ht="42.75" customHeight="1">
      <c r="A4" s="272" t="s">
        <v>696</v>
      </c>
      <c r="B4" s="337" t="s">
        <v>699</v>
      </c>
      <c r="C4" s="337"/>
      <c r="D4" s="205">
        <f>IF(E4="N/A",0,IF(E4="Answer all sub questions",2,IF(E4="Yes",2,IF(E4="Partial",2,IF(E4="No",2,IF(E4="",2))))))</f>
        <v>2</v>
      </c>
      <c r="E4" s="45"/>
      <c r="F4" s="205">
        <f>IF(E4="N/A",D4,IF(E4="Answer all sub questions",0,IF(E4="Yes",D4,IF(E4="Partial",1,IF(E4="No",0,IF(E4="",0))))))</f>
        <v>0</v>
      </c>
      <c r="G4" s="61"/>
      <c r="H4" s="206" t="s">
        <v>700</v>
      </c>
    </row>
    <row r="5" spans="1:11" ht="39.75" customHeight="1">
      <c r="A5" s="785" t="s">
        <v>701</v>
      </c>
      <c r="B5" s="342" t="s">
        <v>702</v>
      </c>
      <c r="C5" s="337"/>
      <c r="D5" s="775">
        <f>IF(E5="All N/A",0,IF(E5="Answer all sub questions",3,IF(E5="Yes",3,IF(E5="Partial",3,IF(E5="No",3,IF(E5="",3))))))</f>
        <v>3</v>
      </c>
      <c r="E5" s="208" t="str">
        <f>IF(K21&gt;17,"Answer all sub questions",IF(K21=(16*1.001),"All N/A",IF(K21&gt;=16,"Yes",IF(K21=15.015,"No",IF(K21=14.014,"No",IF(K21=13.013,"No",IF(K21=12.012,"No",IF(K21=11.011,"No",IF(K21=10.01,"No",IF(K21=9.009,"No",IF(K21=8.008,"No",IF(K21=7.007,"No",IF(K21=6.006,"No",IF(K21=5.005,"No",IF(K21=4.004,"No",IF(K21=3.003,"No",IF(K21=2.002,"No",IF(K21=1.001,"No",IF(K21=0,"No",IF(K21&gt;=0.5,"Partial",IF(K21&lt;=15.5,"Partial")))))))))))))))))))))</f>
        <v>Answer all sub questions</v>
      </c>
      <c r="F5" s="775">
        <f>IF(E5="All N/A",D5,IF(E5="Answer all sub questions",0,IF(E5="Yes",D5,IF(E5="Partial",1,IF(E5="No",0,IF(E5="",0))))))</f>
        <v>0</v>
      </c>
      <c r="G5" s="61"/>
      <c r="H5" s="762" t="s">
        <v>703</v>
      </c>
    </row>
    <row r="6" spans="1:11" ht="15">
      <c r="A6" s="786"/>
      <c r="B6" s="229"/>
      <c r="C6" s="215" t="s">
        <v>704</v>
      </c>
      <c r="D6" s="776"/>
      <c r="E6" s="45"/>
      <c r="F6" s="776"/>
      <c r="G6" s="5"/>
      <c r="H6" s="763"/>
      <c r="J6" s="200">
        <f t="shared" ref="J6:J21" si="0">IF(E6="",100,IF(E6="Yes",1,IF(E6="No",0,IF(E6="Partial",0.5,IF(E6="N/A",1.001)))))</f>
        <v>100</v>
      </c>
    </row>
    <row r="7" spans="1:11" ht="15">
      <c r="A7" s="786"/>
      <c r="B7" s="229"/>
      <c r="C7" s="215" t="s">
        <v>705</v>
      </c>
      <c r="D7" s="776"/>
      <c r="E7" s="45"/>
      <c r="F7" s="776"/>
      <c r="G7" s="5"/>
      <c r="H7" s="763"/>
      <c r="J7" s="200">
        <f t="shared" si="0"/>
        <v>100</v>
      </c>
    </row>
    <row r="8" spans="1:11" ht="15">
      <c r="A8" s="786"/>
      <c r="B8" s="229"/>
      <c r="C8" s="215" t="s">
        <v>706</v>
      </c>
      <c r="D8" s="776"/>
      <c r="E8" s="45"/>
      <c r="F8" s="776"/>
      <c r="G8" s="5"/>
      <c r="H8" s="763"/>
      <c r="J8" s="200">
        <f t="shared" si="0"/>
        <v>100</v>
      </c>
    </row>
    <row r="9" spans="1:11" ht="15">
      <c r="A9" s="786"/>
      <c r="B9" s="229"/>
      <c r="C9" s="215" t="s">
        <v>707</v>
      </c>
      <c r="D9" s="776"/>
      <c r="E9" s="45"/>
      <c r="F9" s="776"/>
      <c r="G9" s="5"/>
      <c r="H9" s="763"/>
      <c r="J9" s="200">
        <f t="shared" si="0"/>
        <v>100</v>
      </c>
    </row>
    <row r="10" spans="1:11" ht="15">
      <c r="A10" s="786"/>
      <c r="B10" s="229"/>
      <c r="C10" s="215" t="s">
        <v>708</v>
      </c>
      <c r="D10" s="776"/>
      <c r="E10" s="45"/>
      <c r="F10" s="776"/>
      <c r="G10" s="5"/>
      <c r="H10" s="763"/>
      <c r="J10" s="200">
        <f t="shared" si="0"/>
        <v>100</v>
      </c>
    </row>
    <row r="11" spans="1:11" ht="30">
      <c r="A11" s="786"/>
      <c r="B11" s="229"/>
      <c r="C11" s="215" t="s">
        <v>709</v>
      </c>
      <c r="D11" s="776"/>
      <c r="E11" s="45"/>
      <c r="F11" s="776"/>
      <c r="G11" s="5"/>
      <c r="H11" s="763"/>
      <c r="J11" s="200">
        <f t="shared" si="0"/>
        <v>100</v>
      </c>
    </row>
    <row r="12" spans="1:11" ht="15">
      <c r="A12" s="786"/>
      <c r="B12" s="229"/>
      <c r="C12" s="215" t="s">
        <v>710</v>
      </c>
      <c r="D12" s="776"/>
      <c r="E12" s="45"/>
      <c r="F12" s="776"/>
      <c r="G12" s="5"/>
      <c r="H12" s="763"/>
      <c r="J12" s="200">
        <f t="shared" si="0"/>
        <v>100</v>
      </c>
    </row>
    <row r="13" spans="1:11" ht="15">
      <c r="A13" s="786"/>
      <c r="B13" s="229"/>
      <c r="C13" s="215" t="s">
        <v>711</v>
      </c>
      <c r="D13" s="776"/>
      <c r="E13" s="45"/>
      <c r="F13" s="776"/>
      <c r="G13" s="5"/>
      <c r="H13" s="763"/>
      <c r="J13" s="200">
        <f t="shared" si="0"/>
        <v>100</v>
      </c>
    </row>
    <row r="14" spans="1:11" ht="15">
      <c r="A14" s="786"/>
      <c r="B14" s="229"/>
      <c r="C14" s="215" t="s">
        <v>712</v>
      </c>
      <c r="D14" s="776"/>
      <c r="E14" s="45"/>
      <c r="F14" s="776"/>
      <c r="G14" s="5"/>
      <c r="H14" s="763"/>
      <c r="J14" s="200">
        <f t="shared" si="0"/>
        <v>100</v>
      </c>
    </row>
    <row r="15" spans="1:11" ht="30">
      <c r="A15" s="786"/>
      <c r="B15" s="229"/>
      <c r="C15" s="215" t="s">
        <v>713</v>
      </c>
      <c r="D15" s="776"/>
      <c r="E15" s="45"/>
      <c r="F15" s="776"/>
      <c r="G15" s="5"/>
      <c r="H15" s="763"/>
      <c r="J15" s="200">
        <f t="shared" si="0"/>
        <v>100</v>
      </c>
    </row>
    <row r="16" spans="1:11" ht="15">
      <c r="A16" s="786"/>
      <c r="B16" s="229"/>
      <c r="C16" s="215" t="s">
        <v>714</v>
      </c>
      <c r="D16" s="776"/>
      <c r="E16" s="45"/>
      <c r="F16" s="776"/>
      <c r="G16" s="5"/>
      <c r="H16" s="763"/>
      <c r="J16" s="200">
        <f t="shared" si="0"/>
        <v>100</v>
      </c>
    </row>
    <row r="17" spans="1:11" ht="15">
      <c r="A17" s="786"/>
      <c r="B17" s="229"/>
      <c r="C17" s="215" t="s">
        <v>715</v>
      </c>
      <c r="D17" s="776"/>
      <c r="E17" s="45"/>
      <c r="F17" s="776"/>
      <c r="G17" s="5"/>
      <c r="H17" s="763"/>
      <c r="J17" s="200">
        <f t="shared" si="0"/>
        <v>100</v>
      </c>
    </row>
    <row r="18" spans="1:11" ht="30">
      <c r="A18" s="786"/>
      <c r="B18" s="229"/>
      <c r="C18" s="215" t="s">
        <v>716</v>
      </c>
      <c r="D18" s="776"/>
      <c r="E18" s="45"/>
      <c r="F18" s="776"/>
      <c r="G18" s="5"/>
      <c r="H18" s="763"/>
      <c r="J18" s="200">
        <f t="shared" si="0"/>
        <v>100</v>
      </c>
    </row>
    <row r="19" spans="1:11" ht="45">
      <c r="A19" s="786"/>
      <c r="B19" s="229"/>
      <c r="C19" s="211" t="s">
        <v>717</v>
      </c>
      <c r="D19" s="776"/>
      <c r="E19" s="45"/>
      <c r="F19" s="776"/>
      <c r="G19" s="5"/>
      <c r="H19" s="763"/>
      <c r="J19" s="200">
        <f t="shared" si="0"/>
        <v>100</v>
      </c>
    </row>
    <row r="20" spans="1:11" ht="30">
      <c r="A20" s="786"/>
      <c r="B20" s="229"/>
      <c r="C20" s="211" t="s">
        <v>718</v>
      </c>
      <c r="D20" s="776"/>
      <c r="E20" s="45"/>
      <c r="F20" s="776"/>
      <c r="G20" s="5"/>
      <c r="H20" s="763"/>
      <c r="J20" s="200">
        <f t="shared" si="0"/>
        <v>100</v>
      </c>
    </row>
    <row r="21" spans="1:11" ht="30">
      <c r="A21" s="786"/>
      <c r="B21" s="229"/>
      <c r="C21" s="211" t="s">
        <v>719</v>
      </c>
      <c r="D21" s="776"/>
      <c r="E21" s="45"/>
      <c r="F21" s="776"/>
      <c r="G21" s="5"/>
      <c r="H21" s="763"/>
      <c r="J21" s="200">
        <f t="shared" si="0"/>
        <v>100</v>
      </c>
      <c r="K21" s="200">
        <f>SUM(J6:J21)</f>
        <v>1600</v>
      </c>
    </row>
    <row r="22" spans="1:11" ht="41.25" customHeight="1">
      <c r="A22" s="785" t="s">
        <v>720</v>
      </c>
      <c r="B22" s="340" t="s">
        <v>920</v>
      </c>
      <c r="C22" s="342"/>
      <c r="D22" s="775">
        <f>IF(E23="All N/A",0,IF(E23="Answer all sub questions",2,IF(E23="Yes",2,IF(E23="Partial",2,IF(E23="No",2,IF(E23="",2))))))</f>
        <v>2</v>
      </c>
      <c r="E22" s="208" t="str">
        <f>IF(K24&gt;3,"Answer all sub questions",IF(K24=(2*1.001),"All N/A",IF(K24&gt;=2,"Yes",IF(K24=1.001,"No",IF(K24=0,"No",IF(K24&gt;=0.5,"Partial",IF(K24&lt;=1.5,"Partial")))))))</f>
        <v>Answer all sub questions</v>
      </c>
      <c r="F22" s="775">
        <f>IF(E22="All N/A",D22,IF(E22="Answer all sub questions",0,IF(E22="Yes",D22,IF(E22="Partial",1,IF(E22="No",0,IF(E22="",0))))))</f>
        <v>0</v>
      </c>
      <c r="G22" s="5"/>
      <c r="H22" s="762" t="s">
        <v>721</v>
      </c>
    </row>
    <row r="23" spans="1:11" ht="28.5" customHeight="1">
      <c r="A23" s="786"/>
      <c r="B23" s="87"/>
      <c r="C23" s="246" t="s">
        <v>921</v>
      </c>
      <c r="D23" s="776"/>
      <c r="E23" s="45"/>
      <c r="F23" s="776"/>
      <c r="G23" s="60"/>
      <c r="H23" s="763"/>
      <c r="J23" s="94">
        <f>IF(E23="",100,IF(E23="Yes",1,IF(E23="No",0,IF(E23="Partial",0.5,IF(E23="N/A",1.001)))))</f>
        <v>100</v>
      </c>
    </row>
    <row r="24" spans="1:11" ht="13.5" customHeight="1">
      <c r="A24" s="786"/>
      <c r="B24" s="87"/>
      <c r="C24" s="216" t="s">
        <v>1601</v>
      </c>
      <c r="D24" s="776"/>
      <c r="E24" s="208" t="str">
        <f>IF('General TB Module'!$Q$179="Answer all sub questions","",IF('General TB Module'!$Q$179="","",'General TB Module'!$Q$179))</f>
        <v/>
      </c>
      <c r="F24" s="776"/>
      <c r="G24" s="225"/>
      <c r="H24" s="763"/>
      <c r="J24" s="94">
        <f t="shared" ref="J24" si="1">IF(E24="",100,IF(E24="Yes",1,IF(E24="No",0,IF(E24="Partial",0.5,IF(E24="N/A",1.001)))))</f>
        <v>100</v>
      </c>
      <c r="K24" s="200">
        <f>SUM(J23:J24)</f>
        <v>200</v>
      </c>
    </row>
    <row r="25" spans="1:11" ht="57" customHeight="1">
      <c r="A25" s="272" t="s">
        <v>722</v>
      </c>
      <c r="B25" s="340" t="s">
        <v>723</v>
      </c>
      <c r="C25" s="342"/>
      <c r="D25" s="205">
        <f>IF(E25="N/A",0,IF(E25="Answer all sub questions",2,IF(E25="Yes",2,IF(E25="Partial",2,IF(E25="No",2,IF(E25="",2))))))</f>
        <v>2</v>
      </c>
      <c r="E25" s="45"/>
      <c r="F25" s="205">
        <f>IF(E25="N/A",D25,IF(E25="Answer all sub questions",0,IF(E25="Yes",D25,IF(E25="Partial",1,IF(E25="No",0,IF(E25="",0))))))</f>
        <v>0</v>
      </c>
      <c r="G25" s="5"/>
      <c r="H25" s="206" t="s">
        <v>724</v>
      </c>
    </row>
    <row r="26" spans="1:11" ht="71.25" customHeight="1">
      <c r="A26" s="272" t="s">
        <v>725</v>
      </c>
      <c r="B26" s="341" t="s">
        <v>726</v>
      </c>
      <c r="C26" s="342"/>
      <c r="D26" s="775">
        <f t="shared" ref="D26" si="2">IF(E26="All N/A",0,IF(E26="Answer all sub questions",2,IF(E26="Yes",2,IF(E26="Partial",2,IF(E26="No",2,IF(E26="",2))))))</f>
        <v>2</v>
      </c>
      <c r="E26" s="208" t="str">
        <f>IF(K32&gt;6,"Answer all sub questions",IF(K32=(5*1.001),"All N/A",IF(K32&gt;=5,"Yes",IF(K32=4.004,"No",IF(K32=3.003,"No",IF(K32=2.002,"No",IF(K32=1.001,"No",IF(K32=0,"No",IF(K32&gt;=0.5,"Partial",IF(K32&lt;=4.5,"Partial"))))))))))</f>
        <v>Answer all sub questions</v>
      </c>
      <c r="F26" s="775">
        <f>IF(E26="All N/A",D26,IF(E26="Answer all sub questions",0,IF(E26="Yes",D26,IF(E26="Partial",1,IF(E26="No",0,IF(E26="",0))))))</f>
        <v>0</v>
      </c>
      <c r="G26" s="7"/>
      <c r="H26" s="804" t="s">
        <v>727</v>
      </c>
    </row>
    <row r="27" spans="1:11">
      <c r="A27" s="273"/>
      <c r="B27" s="341" t="s">
        <v>728</v>
      </c>
      <c r="C27" s="342"/>
      <c r="D27" s="776"/>
      <c r="E27" s="208"/>
      <c r="F27" s="776"/>
      <c r="G27" s="234"/>
      <c r="H27" s="804"/>
    </row>
    <row r="28" spans="1:11" ht="15">
      <c r="A28" s="274"/>
      <c r="B28" s="229"/>
      <c r="C28" s="215" t="s">
        <v>729</v>
      </c>
      <c r="D28" s="776"/>
      <c r="E28" s="45"/>
      <c r="F28" s="776"/>
      <c r="G28" s="7"/>
      <c r="H28" s="804"/>
      <c r="J28" s="200">
        <f t="shared" ref="J28:J32" si="3">IF(E28="",100,IF(E28="Yes",1,IF(E28="No",0,IF(E28="Partial",0.5,IF(E28="N/A",1.001)))))</f>
        <v>100</v>
      </c>
    </row>
    <row r="29" spans="1:11" ht="15">
      <c r="A29" s="273"/>
      <c r="B29" s="229"/>
      <c r="C29" s="215" t="s">
        <v>730</v>
      </c>
      <c r="D29" s="776"/>
      <c r="E29" s="45"/>
      <c r="F29" s="776"/>
      <c r="G29" s="7"/>
      <c r="H29" s="804"/>
      <c r="J29" s="200">
        <f t="shared" si="3"/>
        <v>100</v>
      </c>
    </row>
    <row r="30" spans="1:11" ht="15">
      <c r="A30" s="273"/>
      <c r="B30" s="229"/>
      <c r="C30" s="215" t="s">
        <v>731</v>
      </c>
      <c r="D30" s="776"/>
      <c r="E30" s="45"/>
      <c r="F30" s="776"/>
      <c r="G30" s="7"/>
      <c r="H30" s="804"/>
      <c r="J30" s="200">
        <f t="shared" si="3"/>
        <v>100</v>
      </c>
    </row>
    <row r="31" spans="1:11" ht="15">
      <c r="A31" s="273"/>
      <c r="B31" s="229"/>
      <c r="C31" s="215" t="s">
        <v>732</v>
      </c>
      <c r="D31" s="776"/>
      <c r="E31" s="45"/>
      <c r="F31" s="776"/>
      <c r="G31" s="7"/>
      <c r="H31" s="804"/>
      <c r="J31" s="200">
        <f t="shared" si="3"/>
        <v>100</v>
      </c>
    </row>
    <row r="32" spans="1:11" ht="45">
      <c r="A32" s="275"/>
      <c r="B32" s="229"/>
      <c r="C32" s="215" t="s">
        <v>733</v>
      </c>
      <c r="D32" s="777"/>
      <c r="E32" s="45"/>
      <c r="F32" s="777"/>
      <c r="G32" s="5"/>
      <c r="H32" s="804"/>
      <c r="J32" s="200">
        <f t="shared" si="3"/>
        <v>100</v>
      </c>
      <c r="K32" s="200">
        <f>SUM(J28:J32)</f>
        <v>500</v>
      </c>
    </row>
    <row r="33" spans="1:11" ht="45" customHeight="1">
      <c r="A33" s="275" t="s">
        <v>734</v>
      </c>
      <c r="B33" s="340" t="s">
        <v>735</v>
      </c>
      <c r="C33" s="342"/>
      <c r="D33" s="205">
        <f>IF(E33="N/A",0,IF(E33="Answer all sub questions",2,IF(E33="Yes",2,IF(E33="Partial",2,IF(E33="No",2,IF(E33="",2))))))</f>
        <v>2</v>
      </c>
      <c r="E33" s="45"/>
      <c r="F33" s="205">
        <f>IF(E33="N/A",D33,IF(E33="Answer all sub questions",0,IF(E33="Yes",D33,IF(E33="Partial",1,IF(E33="No",0,IF(E33="",0))))))</f>
        <v>0</v>
      </c>
      <c r="G33" s="5"/>
      <c r="H33" s="206" t="s">
        <v>736</v>
      </c>
    </row>
    <row r="34" spans="1:11" ht="42.75" customHeight="1">
      <c r="A34" s="272" t="s">
        <v>737</v>
      </c>
      <c r="B34" s="340" t="s">
        <v>738</v>
      </c>
      <c r="C34" s="342"/>
      <c r="D34" s="205">
        <f>IF(E34="N/A",0,IF(E34="Answer all sub questions",2,IF(E34="Yes",2,IF(E34="Partial",2,IF(E34="No",2,IF(E34="",2))))))</f>
        <v>2</v>
      </c>
      <c r="E34" s="45"/>
      <c r="F34" s="205">
        <f>IF(E34="N/A",D34,IF(E34="Answer all sub questions",0,IF(E34="Yes",D34,IF(E34="Partial",1,IF(E34="No",0,IF(E34="",0))))))</f>
        <v>0</v>
      </c>
      <c r="G34" s="5"/>
      <c r="H34" s="206" t="s">
        <v>739</v>
      </c>
    </row>
    <row r="35" spans="1:11" ht="41.25" customHeight="1">
      <c r="A35" s="272" t="s">
        <v>740</v>
      </c>
      <c r="B35" s="805" t="s">
        <v>741</v>
      </c>
      <c r="C35" s="791"/>
      <c r="D35" s="775">
        <f t="shared" ref="D35" si="4">IF(E35="All N/A",0,IF(E35="Answer all sub questions",2,IF(E35="Yes",2,IF(E35="Partial",2,IF(E35="No",2,IF(E35="",2))))))</f>
        <v>2</v>
      </c>
      <c r="E35" s="208" t="str">
        <f>IF(K39&gt;4,"Answer all sub questions",IF(K39=(3*1.001),"All N/A",IF(K39&gt;=3,"Yes",IF(K39=2.002,"No",IF(K39=1.001,"No",IF(K39=0,"No",IF(K39&gt;=0.5,"Partial",IF(K39&lt;=2.5,"Partial"))))))))</f>
        <v>Answer all sub questions</v>
      </c>
      <c r="F35" s="775">
        <f>IF(E35="All N/A",D35,IF(E35="Answer all sub questions",0,IF(E35="Yes",D35,IF(E35="Partial",1,IF(E35="No",0,IF(E35="",0))))))</f>
        <v>0</v>
      </c>
      <c r="G35" s="5"/>
      <c r="H35" s="784" t="s">
        <v>742</v>
      </c>
    </row>
    <row r="36" spans="1:11">
      <c r="A36" s="273"/>
      <c r="B36" s="358" t="s">
        <v>743</v>
      </c>
      <c r="C36" s="409"/>
      <c r="D36" s="776"/>
      <c r="E36" s="208"/>
      <c r="F36" s="776"/>
      <c r="G36" s="98"/>
      <c r="H36" s="784"/>
    </row>
    <row r="37" spans="1:11" ht="45">
      <c r="A37" s="274"/>
      <c r="B37" s="229"/>
      <c r="C37" s="215" t="s">
        <v>744</v>
      </c>
      <c r="D37" s="776"/>
      <c r="E37" s="45"/>
      <c r="F37" s="776"/>
      <c r="G37" s="5"/>
      <c r="H37" s="784"/>
      <c r="J37" s="200">
        <f t="shared" ref="J37:J39" si="5">IF(E37="",100,IF(E37="Yes",1,IF(E37="No",0,IF(E37="Partial",0.5,IF(E37="N/A",1.001)))))</f>
        <v>100</v>
      </c>
    </row>
    <row r="38" spans="1:11" ht="30">
      <c r="A38" s="273"/>
      <c r="B38" s="229"/>
      <c r="C38" s="215" t="s">
        <v>745</v>
      </c>
      <c r="D38" s="776"/>
      <c r="E38" s="45"/>
      <c r="F38" s="776"/>
      <c r="G38" s="5"/>
      <c r="H38" s="784"/>
      <c r="J38" s="200">
        <f t="shared" si="5"/>
        <v>100</v>
      </c>
    </row>
    <row r="39" spans="1:11" ht="30">
      <c r="A39" s="273"/>
      <c r="B39" s="229"/>
      <c r="C39" s="215" t="s">
        <v>746</v>
      </c>
      <c r="D39" s="777"/>
      <c r="E39" s="45"/>
      <c r="F39" s="777"/>
      <c r="G39" s="5"/>
      <c r="H39" s="784"/>
      <c r="J39" s="200">
        <f t="shared" si="5"/>
        <v>100</v>
      </c>
      <c r="K39" s="200">
        <f>SUM(J37:J39)</f>
        <v>300</v>
      </c>
    </row>
    <row r="40" spans="1:11" ht="40.5" customHeight="1">
      <c r="A40" s="796" t="s">
        <v>111</v>
      </c>
      <c r="B40" s="805" t="s">
        <v>747</v>
      </c>
      <c r="C40" s="791"/>
      <c r="D40" s="775">
        <f t="shared" ref="D40" si="6">IF(E40="All N/A",0,IF(E40="Answer all sub questions",2,IF(E40="Yes",2,IF(E40="Partial",2,IF(E40="No",2,IF(E40="",2))))))</f>
        <v>2</v>
      </c>
      <c r="E40" s="208" t="str">
        <f>IF(K44&gt;4,"Answer all sub questions",IF(K44=(3*1.001),"All N/A",IF(K44&gt;=3,"Yes",IF(K44=2.002,"No",IF(K44=1.001,"No",IF(K44=0,"No",IF(K44&gt;=0.5,"Partial",IF(K44&lt;=2.5,"Partial"))))))))</f>
        <v>Answer all sub questions</v>
      </c>
      <c r="F40" s="775">
        <f>IF(E40="All N/A",D40,IF(E40="Answer all sub questions",0,IF(E40="Yes",D40,IF(E40="Partial",1,IF(E40="No",0,IF(E40="",0))))))</f>
        <v>0</v>
      </c>
      <c r="G40" s="5"/>
      <c r="H40" s="762" t="s">
        <v>748</v>
      </c>
    </row>
    <row r="41" spans="1:11">
      <c r="A41" s="797"/>
      <c r="B41" s="341" t="s">
        <v>743</v>
      </c>
      <c r="C41" s="342"/>
      <c r="D41" s="776"/>
      <c r="E41" s="208"/>
      <c r="F41" s="776"/>
      <c r="G41" s="98"/>
      <c r="H41" s="763"/>
    </row>
    <row r="42" spans="1:11" ht="15">
      <c r="A42" s="797"/>
      <c r="B42" s="229"/>
      <c r="C42" s="215" t="s">
        <v>749</v>
      </c>
      <c r="D42" s="776"/>
      <c r="E42" s="45"/>
      <c r="F42" s="776"/>
      <c r="G42" s="5"/>
      <c r="H42" s="763"/>
      <c r="J42" s="200">
        <f t="shared" ref="J42:J44" si="7">IF(E42="",100,IF(E42="Yes",1,IF(E42="No",0,IF(E42="Partial",0.5,IF(E42="N/A",1.001)))))</f>
        <v>100</v>
      </c>
    </row>
    <row r="43" spans="1:11" ht="26.25" customHeight="1">
      <c r="A43" s="797"/>
      <c r="B43" s="229"/>
      <c r="C43" s="215" t="s">
        <v>750</v>
      </c>
      <c r="D43" s="776"/>
      <c r="E43" s="45"/>
      <c r="F43" s="776"/>
      <c r="G43" s="5"/>
      <c r="H43" s="763"/>
      <c r="J43" s="200">
        <f t="shared" si="7"/>
        <v>100</v>
      </c>
    </row>
    <row r="44" spans="1:11" ht="30">
      <c r="A44" s="797"/>
      <c r="B44" s="229"/>
      <c r="C44" s="215" t="s">
        <v>751</v>
      </c>
      <c r="D44" s="776"/>
      <c r="E44" s="45"/>
      <c r="F44" s="776"/>
      <c r="G44" s="5"/>
      <c r="H44" s="763"/>
      <c r="J44" s="200">
        <f t="shared" si="7"/>
        <v>100</v>
      </c>
      <c r="K44" s="200">
        <f>SUM(J42:J44)</f>
        <v>300</v>
      </c>
    </row>
    <row r="45" spans="1:11">
      <c r="A45" s="275"/>
      <c r="B45" s="399" t="s">
        <v>84</v>
      </c>
      <c r="C45" s="399"/>
      <c r="D45" s="114">
        <f>SUM(D3:D44)</f>
        <v>21</v>
      </c>
      <c r="E45" s="114"/>
      <c r="F45" s="114">
        <f>SUM(F3:F44)</f>
        <v>0</v>
      </c>
      <c r="G45" s="84"/>
      <c r="H45" s="98"/>
    </row>
    <row r="47" spans="1:11" hidden="1">
      <c r="A47" s="227"/>
    </row>
    <row r="48" spans="1:11" hidden="1">
      <c r="A48" s="200" t="s">
        <v>5</v>
      </c>
    </row>
    <row r="49" spans="1:6" hidden="1">
      <c r="A49" s="200" t="s">
        <v>85</v>
      </c>
      <c r="D49" s="94"/>
      <c r="E49" s="94"/>
      <c r="F49" s="94"/>
    </row>
    <row r="50" spans="1:6" hidden="1">
      <c r="A50" s="200" t="s">
        <v>7</v>
      </c>
    </row>
    <row r="51" spans="1:6" hidden="1">
      <c r="A51" s="200" t="s">
        <v>29</v>
      </c>
    </row>
  </sheetData>
  <sheetProtection algorithmName="SHA-512" hashValue="Eg6pOFZKoLWJzyx7B80/yJYjPl6yc3VqU5G9elhelVu3chE74Vzyi6y9BBKsMI48TlGltjKrBCh6+PFX5Ul4Iw==" saltValue="qjzu8iWWbyDOX0QA+joJqQ==" spinCount="100000" sheet="1" objects="1" scenarios="1"/>
  <mergeCells count="34">
    <mergeCell ref="A5:A21"/>
    <mergeCell ref="H5:H21"/>
    <mergeCell ref="A1:H1"/>
    <mergeCell ref="H40:H44"/>
    <mergeCell ref="A40:A44"/>
    <mergeCell ref="H22:H24"/>
    <mergeCell ref="D26:D32"/>
    <mergeCell ref="F26:F32"/>
    <mergeCell ref="D35:D39"/>
    <mergeCell ref="F35:F39"/>
    <mergeCell ref="F5:F21"/>
    <mergeCell ref="D22:D24"/>
    <mergeCell ref="F22:F24"/>
    <mergeCell ref="A22:A24"/>
    <mergeCell ref="D40:D44"/>
    <mergeCell ref="F40:F44"/>
    <mergeCell ref="B41:C41"/>
    <mergeCell ref="B45:C45"/>
    <mergeCell ref="B25:C25"/>
    <mergeCell ref="B26:C26"/>
    <mergeCell ref="B33:C33"/>
    <mergeCell ref="B34:C34"/>
    <mergeCell ref="B35:C35"/>
    <mergeCell ref="B40:C40"/>
    <mergeCell ref="B2:C2"/>
    <mergeCell ref="H26:H32"/>
    <mergeCell ref="H35:H39"/>
    <mergeCell ref="B27:C27"/>
    <mergeCell ref="B36:C36"/>
    <mergeCell ref="B5:C5"/>
    <mergeCell ref="B22:C22"/>
    <mergeCell ref="D5:D21"/>
    <mergeCell ref="B3:C3"/>
    <mergeCell ref="B4:C4"/>
  </mergeCells>
  <dataValidations count="2">
    <dataValidation type="list" allowBlank="1" showInputMessage="1" showErrorMessage="1" sqref="E3:E4 E25" xr:uid="{00000000-0002-0000-1300-000000000000}">
      <formula1>$A$47:$A$50</formula1>
    </dataValidation>
    <dataValidation type="list" allowBlank="1" showInputMessage="1" showErrorMessage="1" sqref="E37:E39 E23 E28:E34 E6:E21 E42:E44" xr:uid="{00000000-0002-0000-1300-000001000000}">
      <formula1>$A$47:$A$51</formula1>
    </dataValidation>
  </dataValidations>
  <pageMargins left="0.7" right="0.7" top="0.75" bottom="0.75" header="0.3" footer="0.3"/>
  <pageSetup paperSize="9" orientation="portrait" horizontalDpi="0"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N28"/>
  <sheetViews>
    <sheetView zoomScaleNormal="100" workbookViewId="0">
      <pane ySplit="1" topLeftCell="A2" activePane="bottomLeft" state="frozen"/>
      <selection pane="bottomLeft" sqref="A1:H1"/>
    </sheetView>
  </sheetViews>
  <sheetFormatPr baseColWidth="10" defaultColWidth="9" defaultRowHeight="15"/>
  <cols>
    <col min="1" max="1" width="8.1640625" style="67" customWidth="1"/>
    <col min="2" max="2" width="2.5" style="67" customWidth="1"/>
    <col min="3" max="3" width="50" style="67" customWidth="1"/>
    <col min="4" max="4" width="8.5" style="120" customWidth="1"/>
    <col min="5" max="6" width="9" style="120"/>
    <col min="7" max="7" width="50" style="67" customWidth="1"/>
    <col min="8" max="8" width="45.6640625" style="257" customWidth="1"/>
    <col min="9" max="9" width="9" style="257"/>
    <col min="10" max="10" width="9" style="257" hidden="1" customWidth="1"/>
    <col min="11" max="11" width="9" style="277" hidden="1" customWidth="1"/>
    <col min="12" max="13" width="9" style="257" customWidth="1"/>
    <col min="14" max="14" width="9" style="277"/>
    <col min="15" max="15" width="9" style="257" customWidth="1"/>
    <col min="16" max="16384" width="9" style="257"/>
  </cols>
  <sheetData>
    <row r="1" spans="1:11" s="256" customFormat="1" ht="33.75" customHeight="1">
      <c r="A1" s="761" t="s">
        <v>752</v>
      </c>
      <c r="B1" s="761"/>
      <c r="C1" s="761"/>
      <c r="D1" s="761"/>
      <c r="E1" s="761"/>
      <c r="F1" s="761"/>
      <c r="G1" s="761"/>
      <c r="H1" s="761"/>
      <c r="J1" s="200"/>
      <c r="K1" s="200"/>
    </row>
    <row r="2" spans="1:11" s="256" customFormat="1" ht="30">
      <c r="A2" s="274" t="s">
        <v>39</v>
      </c>
      <c r="B2" s="441" t="s">
        <v>40</v>
      </c>
      <c r="C2" s="441"/>
      <c r="D2" s="202" t="s">
        <v>695</v>
      </c>
      <c r="E2" s="202" t="s">
        <v>42</v>
      </c>
      <c r="F2" s="202" t="s">
        <v>43</v>
      </c>
      <c r="G2" s="203" t="s">
        <v>44</v>
      </c>
      <c r="H2" s="276" t="s">
        <v>36</v>
      </c>
    </row>
    <row r="3" spans="1:11" ht="42" customHeight="1">
      <c r="A3" s="448" t="s">
        <v>75</v>
      </c>
      <c r="B3" s="342" t="s">
        <v>753</v>
      </c>
      <c r="C3" s="337"/>
      <c r="D3" s="775">
        <f>IF(E3="All N/A",0,IF(E3="Answer all sub questions",5,IF(E3="Yes",5,IF(E3="Partial",5,IF(E3="No",5,IF(E3="",5))))))</f>
        <v>5</v>
      </c>
      <c r="E3" s="208" t="str">
        <f>IF(K10&gt;8,"Answer all sub questions",IF(K10=(7*1.001),"All N/A",IF(K10&gt;=7,"Yes",IF(K10=1.001,"No",IF(K10=0,"No",IF(K10&gt;=0.5,"Partial",IF(K10&lt;=6.5,"Partial")))))))</f>
        <v>Answer all sub questions</v>
      </c>
      <c r="F3" s="775">
        <f>IF(E3="All N/A",D3,IF(E3="Answer all sub questions",0,IF(E3="Yes",D3,IF(E3="Partial",1,IF(E3="No",0,IF(E3="",0))))))</f>
        <v>0</v>
      </c>
      <c r="G3" s="5"/>
      <c r="H3" s="762" t="s">
        <v>754</v>
      </c>
    </row>
    <row r="4" spans="1:11" ht="15" customHeight="1">
      <c r="A4" s="779"/>
      <c r="B4" s="262"/>
      <c r="C4" s="215" t="s">
        <v>755</v>
      </c>
      <c r="D4" s="776"/>
      <c r="E4" s="58"/>
      <c r="F4" s="776"/>
      <c r="G4" s="5"/>
      <c r="H4" s="763"/>
      <c r="J4" s="200">
        <f t="shared" ref="J4:J13" si="0">IF(E4="",100,IF(E4="Yes",1,IF(E4="No",0,IF(E4="Partial",0.5,IF(E4="N/A",1.001)))))</f>
        <v>100</v>
      </c>
    </row>
    <row r="5" spans="1:11">
      <c r="A5" s="779"/>
      <c r="B5" s="262"/>
      <c r="C5" s="215" t="s">
        <v>756</v>
      </c>
      <c r="D5" s="776"/>
      <c r="E5" s="58"/>
      <c r="F5" s="776"/>
      <c r="G5" s="5"/>
      <c r="H5" s="763"/>
      <c r="J5" s="200">
        <f t="shared" si="0"/>
        <v>100</v>
      </c>
    </row>
    <row r="6" spans="1:11">
      <c r="A6" s="779"/>
      <c r="B6" s="262"/>
      <c r="C6" s="215" t="s">
        <v>757</v>
      </c>
      <c r="D6" s="776"/>
      <c r="E6" s="58"/>
      <c r="F6" s="776"/>
      <c r="G6" s="5"/>
      <c r="H6" s="763"/>
      <c r="J6" s="200">
        <f t="shared" si="0"/>
        <v>100</v>
      </c>
    </row>
    <row r="7" spans="1:11" ht="30">
      <c r="A7" s="779"/>
      <c r="B7" s="262"/>
      <c r="C7" s="215" t="s">
        <v>758</v>
      </c>
      <c r="D7" s="776"/>
      <c r="E7" s="58"/>
      <c r="F7" s="776"/>
      <c r="G7" s="5"/>
      <c r="H7" s="763"/>
      <c r="J7" s="200">
        <f t="shared" si="0"/>
        <v>100</v>
      </c>
    </row>
    <row r="8" spans="1:11" ht="30">
      <c r="A8" s="779"/>
      <c r="B8" s="262"/>
      <c r="C8" s="215" t="s">
        <v>759</v>
      </c>
      <c r="D8" s="776"/>
      <c r="E8" s="58"/>
      <c r="F8" s="776"/>
      <c r="G8" s="5"/>
      <c r="H8" s="763"/>
      <c r="J8" s="200">
        <f t="shared" si="0"/>
        <v>100</v>
      </c>
    </row>
    <row r="9" spans="1:11" ht="30">
      <c r="A9" s="779"/>
      <c r="B9" s="262"/>
      <c r="C9" s="215" t="s">
        <v>760</v>
      </c>
      <c r="D9" s="776"/>
      <c r="E9" s="58"/>
      <c r="F9" s="776"/>
      <c r="G9" s="5"/>
      <c r="H9" s="763"/>
      <c r="J9" s="200">
        <f t="shared" si="0"/>
        <v>100</v>
      </c>
    </row>
    <row r="10" spans="1:11" ht="12.75" customHeight="1">
      <c r="A10" s="441"/>
      <c r="B10" s="262"/>
      <c r="C10" s="216" t="s">
        <v>1602</v>
      </c>
      <c r="D10" s="777"/>
      <c r="E10" s="208" t="str">
        <f>IF('General TB Module'!$Q$189="Answer all sub questions","",IF('General TB Module'!$Q$189="","",'General TB Module'!$Q$189))</f>
        <v/>
      </c>
      <c r="F10" s="777"/>
      <c r="G10" s="98"/>
      <c r="H10" s="764"/>
      <c r="J10" s="200">
        <f t="shared" si="0"/>
        <v>100</v>
      </c>
      <c r="K10" s="257">
        <f>SUM(J4:J10)</f>
        <v>700</v>
      </c>
    </row>
    <row r="11" spans="1:11" ht="40.5" customHeight="1">
      <c r="A11" s="448" t="s">
        <v>76</v>
      </c>
      <c r="B11" s="337" t="s">
        <v>922</v>
      </c>
      <c r="C11" s="337"/>
      <c r="D11" s="775">
        <f>IF(E12="All N/A",0,IF(E12="Answer all sub questions",3,IF(E12="Yes",3,IF(E12="Partial",3,IF(E12="No",3,IF(E12="",3))))))</f>
        <v>3</v>
      </c>
      <c r="E11" s="208" t="str">
        <f>IF(K13&gt;3,"Answer all sub questions",IF(K13=(2*1.001),"All N/A",IF(K13&gt;=2,"Yes",IF(K13=1.001,"No",IF(K13=0,"No",IF(K13&gt;=0.5,"Partial",IF(K13&lt;=1.5,"Partial")))))))</f>
        <v>Answer all sub questions</v>
      </c>
      <c r="F11" s="775">
        <f>IF(E11="All N/A",D11,IF(E11="Answer all sub questions",0,IF(E11="Yes",D11,IF(E11="Partial",1,IF(E11="No",0,IF(E11="",0))))))</f>
        <v>0</v>
      </c>
      <c r="G11" s="5"/>
      <c r="H11" s="762" t="s">
        <v>761</v>
      </c>
    </row>
    <row r="12" spans="1:11" ht="38.25" customHeight="1">
      <c r="A12" s="779"/>
      <c r="B12" s="278"/>
      <c r="C12" s="246" t="s">
        <v>923</v>
      </c>
      <c r="D12" s="776"/>
      <c r="E12" s="58"/>
      <c r="F12" s="776"/>
      <c r="G12" s="5"/>
      <c r="H12" s="763"/>
      <c r="J12" s="200">
        <f t="shared" si="0"/>
        <v>100</v>
      </c>
    </row>
    <row r="13" spans="1:11" ht="13.5" customHeight="1">
      <c r="A13" s="441"/>
      <c r="B13" s="262"/>
      <c r="C13" s="216" t="s">
        <v>1603</v>
      </c>
      <c r="D13" s="777"/>
      <c r="E13" s="208" t="str">
        <f>IF('General TB Module'!$Q$190="Answer all sub questions","",IF('General TB Module'!$Q$190="","",'General TB Module'!$Q$190))</f>
        <v/>
      </c>
      <c r="F13" s="777"/>
      <c r="G13" s="98"/>
      <c r="H13" s="764"/>
      <c r="J13" s="200">
        <f t="shared" si="0"/>
        <v>100</v>
      </c>
      <c r="K13" s="277">
        <f>SUM(J12:J13)</f>
        <v>200</v>
      </c>
    </row>
    <row r="14" spans="1:11" ht="40.5" customHeight="1">
      <c r="A14" s="448" t="s">
        <v>762</v>
      </c>
      <c r="B14" s="337" t="s">
        <v>1635</v>
      </c>
      <c r="C14" s="337"/>
      <c r="D14" s="775">
        <f>IF(E15="All N/A",0,IF(E15="Answer all sub questions",3,IF(E15="Yes",3,IF(E15="Partial",3,IF(E15="No",3,IF(E15="",3))))))</f>
        <v>3</v>
      </c>
      <c r="E14" s="208" t="str">
        <f>IF(K16&gt;3,"Answer all sub questions",IF(K16=(2*1.001),"All N/A",IF(K16&gt;=2,"Yes",IF(K16=1.001,"No",IF(K16=0,"No",IF(K16&gt;=0.5,"Partial",IF(K16&lt;=1.5,"Partial")))))))</f>
        <v>Answer all sub questions</v>
      </c>
      <c r="F14" s="775">
        <f>IF(E14="All N/A",D14,IF(E14="Answer all sub questions",0,IF(E14="Yes",D14,IF(E14="Partial",1,IF(E14="No",0,IF(E14="",0))))))</f>
        <v>0</v>
      </c>
      <c r="G14" s="5"/>
      <c r="H14" s="806" t="s">
        <v>1637</v>
      </c>
    </row>
    <row r="15" spans="1:11" ht="38.25" customHeight="1">
      <c r="A15" s="779"/>
      <c r="B15" s="278"/>
      <c r="C15" s="246" t="s">
        <v>763</v>
      </c>
      <c r="D15" s="776"/>
      <c r="E15" s="58"/>
      <c r="F15" s="776"/>
      <c r="G15" s="5"/>
      <c r="H15" s="763"/>
      <c r="J15" s="200">
        <f t="shared" ref="J15:J16" si="1">IF(E15="",100,IF(E15="Yes",1,IF(E15="No",0,IF(E15="Partial",0.5,IF(E15="N/A",1.001)))))</f>
        <v>100</v>
      </c>
    </row>
    <row r="16" spans="1:11" ht="13.5" customHeight="1">
      <c r="A16" s="441"/>
      <c r="B16" s="262"/>
      <c r="C16" s="216" t="s">
        <v>1636</v>
      </c>
      <c r="D16" s="777"/>
      <c r="E16" s="208" t="str">
        <f>IF('Set Audit Scope'!$F$8="Choose from drop-down menu --&gt;","",IF('Set Audit Scope'!$F$8="","",IF('Set Audit Scope'!$F$8="No","N/A",IF('Set Audit Scope'!$F$8="N/A","N/A",IF('Set Audit Scope'!$F$8="Yes",(IF(Xpert!$Q$85="","",IF(Xpert!$Q$85&lt;&gt;" ", Xpert!$Q$85))))))))</f>
        <v/>
      </c>
      <c r="F16" s="777"/>
      <c r="G16" s="98"/>
      <c r="H16" s="764"/>
      <c r="J16" s="200">
        <f t="shared" si="1"/>
        <v>100</v>
      </c>
      <c r="K16" s="277">
        <f>SUM(J15:J16)</f>
        <v>200</v>
      </c>
    </row>
    <row r="17" spans="1:11" ht="48" customHeight="1">
      <c r="A17" s="217" t="s">
        <v>764</v>
      </c>
      <c r="B17" s="337" t="s">
        <v>765</v>
      </c>
      <c r="C17" s="337"/>
      <c r="D17" s="205">
        <f>IF(E17="N/A",0,IF(E17="Answer all sub questions",3,IF(E17="Yes",3,IF(E17="Partial",3,IF(E17="No",3,IF(E17="",3))))))</f>
        <v>3</v>
      </c>
      <c r="E17" s="58"/>
      <c r="F17" s="205">
        <f>IF(E17="N/A",D17,IF(E17="Answer all sub questions",0,IF(E17="Yes",D17,IF(E17="Partial",1,IF(E17="No",0,IF(E17="",0))))))</f>
        <v>0</v>
      </c>
      <c r="G17" s="5"/>
      <c r="H17" s="206" t="s">
        <v>766</v>
      </c>
    </row>
    <row r="18" spans="1:11" ht="40.5" customHeight="1">
      <c r="A18" s="217" t="s">
        <v>767</v>
      </c>
      <c r="B18" s="385" t="s">
        <v>768</v>
      </c>
      <c r="C18" s="401"/>
      <c r="D18" s="775">
        <f>IF(E18="All N/A",0,IF(E18="Answer all sub questions",5,IF(E18="Yes",5,IF(E18="Partial",5,IF(E18="No",5,IF(E18="",5))))))</f>
        <v>5</v>
      </c>
      <c r="E18" s="208" t="str">
        <f>IF(K22&gt;5,"Answer all sub questions",IF(K22=(4*1.001),"All N/A",IF(K22&gt;=4,"Yes",IF(K22=0,"No",IF(K22&gt;=0.5,"Partial",IF(K22&lt;=3.5,"Partial"))))))</f>
        <v>Answer all sub questions</v>
      </c>
      <c r="F18" s="775">
        <f>IF(E18="All N/A",D18,IF(E18="Answer all sub questions",0,IF(E18="Yes",D18,IF(E18="Partial",1,IF(E18="No",0,IF(E18="",0))))))</f>
        <v>0</v>
      </c>
      <c r="G18" s="5"/>
      <c r="H18" s="784" t="s">
        <v>769</v>
      </c>
    </row>
    <row r="19" spans="1:11" ht="30">
      <c r="A19" s="274"/>
      <c r="B19" s="262"/>
      <c r="C19" s="215" t="s">
        <v>770</v>
      </c>
      <c r="D19" s="776"/>
      <c r="E19" s="58"/>
      <c r="F19" s="776"/>
      <c r="G19" s="5"/>
      <c r="H19" s="784"/>
      <c r="J19" s="200">
        <f t="shared" ref="J19:J22" si="2">IF(E19="",100,IF(E19="Yes",1,IF(E19="No",0,IF(E19="Partial",0.5,IF(E19="N/A",1.001)))))</f>
        <v>100</v>
      </c>
    </row>
    <row r="20" spans="1:11">
      <c r="A20" s="274"/>
      <c r="B20" s="262"/>
      <c r="C20" s="215" t="s">
        <v>771</v>
      </c>
      <c r="D20" s="776"/>
      <c r="E20" s="58"/>
      <c r="F20" s="776"/>
      <c r="G20" s="5"/>
      <c r="H20" s="784"/>
      <c r="J20" s="200">
        <f t="shared" si="2"/>
        <v>100</v>
      </c>
    </row>
    <row r="21" spans="1:11">
      <c r="A21" s="274"/>
      <c r="B21" s="262"/>
      <c r="C21" s="215" t="s">
        <v>772</v>
      </c>
      <c r="D21" s="776"/>
      <c r="E21" s="58"/>
      <c r="F21" s="776"/>
      <c r="G21" s="5"/>
      <c r="H21" s="784"/>
      <c r="J21" s="200">
        <f t="shared" si="2"/>
        <v>100</v>
      </c>
    </row>
    <row r="22" spans="1:11">
      <c r="A22" s="201"/>
      <c r="B22" s="262"/>
      <c r="C22" s="215" t="s">
        <v>773</v>
      </c>
      <c r="D22" s="777"/>
      <c r="E22" s="58"/>
      <c r="F22" s="777"/>
      <c r="G22" s="5"/>
      <c r="H22" s="784"/>
      <c r="J22" s="200">
        <f t="shared" si="2"/>
        <v>100</v>
      </c>
      <c r="K22" s="257">
        <f>SUM(J19:J22)</f>
        <v>400</v>
      </c>
    </row>
    <row r="23" spans="1:11">
      <c r="A23" s="201"/>
      <c r="B23" s="441" t="s">
        <v>84</v>
      </c>
      <c r="C23" s="441"/>
      <c r="D23" s="208">
        <f>SUM(D3:D22)</f>
        <v>19</v>
      </c>
      <c r="E23" s="208"/>
      <c r="F23" s="208">
        <f>SUM(F3:F22)</f>
        <v>0</v>
      </c>
      <c r="G23" s="98"/>
      <c r="H23" s="279"/>
    </row>
    <row r="25" spans="1:11" hidden="1">
      <c r="A25" s="256"/>
    </row>
    <row r="26" spans="1:11" hidden="1">
      <c r="A26" s="257" t="s">
        <v>5</v>
      </c>
    </row>
    <row r="27" spans="1:11" hidden="1">
      <c r="A27" s="257" t="s">
        <v>85</v>
      </c>
    </row>
    <row r="28" spans="1:11" hidden="1">
      <c r="A28" s="257" t="s">
        <v>7</v>
      </c>
    </row>
  </sheetData>
  <sheetProtection algorithmName="SHA-512" hashValue="3smnaYIY8kF2Ju+cSKwQFAC/LXzn63NhEIQ1NdmaqXsDT8Vk8MFC8kIjw8DzH8iWzKPec4O6FFYwqQQZrursWg==" saltValue="xfoimSnwkIOu7lUwaN7iUw==" spinCount="100000" sheet="1" objects="1" scenarios="1"/>
  <mergeCells count="23">
    <mergeCell ref="A1:H1"/>
    <mergeCell ref="B23:C23"/>
    <mergeCell ref="H18:H22"/>
    <mergeCell ref="B2:C2"/>
    <mergeCell ref="B3:C3"/>
    <mergeCell ref="B11:C11"/>
    <mergeCell ref="B17:C17"/>
    <mergeCell ref="B18:C18"/>
    <mergeCell ref="D3:D10"/>
    <mergeCell ref="F3:F10"/>
    <mergeCell ref="H3:H10"/>
    <mergeCell ref="D11:D13"/>
    <mergeCell ref="A14:A16"/>
    <mergeCell ref="B14:C14"/>
    <mergeCell ref="D14:D16"/>
    <mergeCell ref="F11:F13"/>
    <mergeCell ref="H11:H13"/>
    <mergeCell ref="D18:D22"/>
    <mergeCell ref="F18:F22"/>
    <mergeCell ref="A3:A10"/>
    <mergeCell ref="A11:A13"/>
    <mergeCell ref="F14:F16"/>
    <mergeCell ref="H14:H16"/>
  </mergeCells>
  <dataValidations count="1">
    <dataValidation type="list" allowBlank="1" showInputMessage="1" showErrorMessage="1" sqref="E19:E22 E15 E17 E4:E9 E12" xr:uid="{00000000-0002-0000-1400-000000000000}">
      <formula1>$A$25:$A$28</formula1>
    </dataValidation>
  </dataValidations>
  <pageMargins left="0.7" right="0.7" top="0.75" bottom="0.75" header="0.3" footer="0.3"/>
  <pageSetup paperSize="9" orientation="portrait" horizontalDpi="0"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K26"/>
  <sheetViews>
    <sheetView zoomScaleNormal="100" workbookViewId="0">
      <pane ySplit="1" topLeftCell="A2" activePane="bottomLeft" state="frozen"/>
      <selection pane="bottomLeft" sqref="A1:H1"/>
    </sheetView>
  </sheetViews>
  <sheetFormatPr baseColWidth="10" defaultColWidth="9" defaultRowHeight="14"/>
  <cols>
    <col min="1" max="1" width="8.1640625" style="67" customWidth="1"/>
    <col min="2" max="2" width="2.5" style="67" customWidth="1"/>
    <col min="3" max="3" width="50" style="67" customWidth="1"/>
    <col min="4" max="4" width="8.5" style="120" customWidth="1"/>
    <col min="5" max="6" width="9" style="120"/>
    <col min="7" max="7" width="50" style="67" customWidth="1"/>
    <col min="8" max="8" width="45.6640625" style="67" customWidth="1"/>
    <col min="9" max="9" width="9" style="200"/>
    <col min="10" max="11" width="9" style="200" hidden="1" customWidth="1"/>
    <col min="12" max="12" width="9" style="200" customWidth="1"/>
    <col min="13" max="16384" width="9" style="200"/>
  </cols>
  <sheetData>
    <row r="1" spans="1:11" s="227" customFormat="1" ht="33.75" customHeight="1">
      <c r="A1" s="761" t="s">
        <v>774</v>
      </c>
      <c r="B1" s="761"/>
      <c r="C1" s="761"/>
      <c r="D1" s="761"/>
      <c r="E1" s="761"/>
      <c r="F1" s="761"/>
      <c r="G1" s="761"/>
      <c r="H1" s="761"/>
      <c r="J1" s="200"/>
      <c r="K1" s="200"/>
    </row>
    <row r="2" spans="1:11" s="227" customFormat="1" ht="30">
      <c r="A2" s="202" t="s">
        <v>39</v>
      </c>
      <c r="B2" s="441" t="s">
        <v>40</v>
      </c>
      <c r="C2" s="441"/>
      <c r="D2" s="202" t="s">
        <v>235</v>
      </c>
      <c r="E2" s="202" t="s">
        <v>42</v>
      </c>
      <c r="F2" s="202" t="s">
        <v>43</v>
      </c>
      <c r="G2" s="203" t="s">
        <v>44</v>
      </c>
      <c r="H2" s="203" t="s">
        <v>36</v>
      </c>
    </row>
    <row r="3" spans="1:11" ht="60">
      <c r="A3" s="214" t="s">
        <v>775</v>
      </c>
      <c r="B3" s="337" t="s">
        <v>776</v>
      </c>
      <c r="C3" s="337"/>
      <c r="D3" s="205">
        <f>IF(E3="N/A",0,IF(E3="Answer all sub questions",2,IF(E3="Yes",2,IF(E3="Partial",2,IF(E3="No",2,IF(E3="",2))))))</f>
        <v>2</v>
      </c>
      <c r="E3" s="33"/>
      <c r="F3" s="205">
        <f>IF(E3="N/A",D3,IF(E3="Answer all sub questions",0,IF(E3="Yes",D3,IF(E3="Partial",1,IF(E3="No",0,IF(E3="",0))))))</f>
        <v>0</v>
      </c>
      <c r="G3" s="7"/>
      <c r="H3" s="206" t="s">
        <v>777</v>
      </c>
    </row>
    <row r="4" spans="1:11" ht="48">
      <c r="A4" s="214" t="s">
        <v>778</v>
      </c>
      <c r="B4" s="337" t="s">
        <v>779</v>
      </c>
      <c r="C4" s="337"/>
      <c r="D4" s="205">
        <f>IF(E4="N/A",0,IF(E4="Answer all sub questions",2,IF(E4="Yes",2,IF(E4="Partial",2,IF(E4="No",2,IF(E4="",2))))))</f>
        <v>2</v>
      </c>
      <c r="E4" s="33"/>
      <c r="F4" s="205">
        <f>IF(E4="N/A",D4,IF(E4="Answer all sub questions",0,IF(E4="Yes",D4,IF(E4="Partial",1,IF(E4="No",0,IF(E4="",0))))))</f>
        <v>0</v>
      </c>
      <c r="G4" s="7"/>
      <c r="H4" s="206" t="s">
        <v>780</v>
      </c>
    </row>
    <row r="5" spans="1:11" ht="42.75" customHeight="1">
      <c r="A5" s="214" t="s">
        <v>781</v>
      </c>
      <c r="B5" s="337" t="s">
        <v>782</v>
      </c>
      <c r="C5" s="337"/>
      <c r="D5" s="205">
        <f>IF(E5="N/A",0,IF(E5="Answer all sub questions",2,IF(E5="Yes",2,IF(E5="Partial",2,IF(E5="No",2,IF(E5="",2))))))</f>
        <v>2</v>
      </c>
      <c r="E5" s="33"/>
      <c r="F5" s="205">
        <f>IF(E5="N/A",D5,IF(E5="Answer all sub questions",0,IF(E5="Yes",D5,IF(E5="Partial",1,IF(E5="No",0,IF(E5="",0))))))</f>
        <v>0</v>
      </c>
      <c r="G5" s="7"/>
      <c r="H5" s="206" t="s">
        <v>783</v>
      </c>
    </row>
    <row r="6" spans="1:11" ht="39.75" customHeight="1">
      <c r="A6" s="448" t="s">
        <v>784</v>
      </c>
      <c r="B6" s="792" t="s">
        <v>785</v>
      </c>
      <c r="C6" s="337"/>
      <c r="D6" s="775">
        <f t="shared" ref="D6" si="0">IF(E6="All N/A",0,IF(E6="Answer all sub questions",2,IF(E6="Yes",2,IF(E6="Partial",2,IF(E6="No",2,IF(E6="",2))))))</f>
        <v>2</v>
      </c>
      <c r="E6" s="208" t="str">
        <f>IF(K18&gt;13,"Answer all sub questions",IF(K18=(12*1.001),"All N/A",IF(K18&gt;=12,"Yes",IF(K18=11.011,"No",IF(K18=10.01,"No",IF(K18=9.009,"No",IF(K18=8.008,"No",IF(K18=7.007,"No",IF(K18=6.006,"No",IF(K18=5.005,"No",IF(K18=4.004,"No",IF(K18=3.003,"No",IF(K18=2.002,"No",IF(K18=1.001,"No",IF(K18=0,"No",IF(K18&gt;=0.5,"Partial",IF(K18&lt;=11.5,"Partial")))))))))))))))))</f>
        <v>Answer all sub questions</v>
      </c>
      <c r="F6" s="775">
        <f>IF(E6="All N/A",D6,IF(E6="Answer all sub questions",0,IF(E6="Yes",D6,IF(E6="Partial",1,IF(E6="No",0,IF(E6="",0))))))</f>
        <v>0</v>
      </c>
      <c r="G6" s="7"/>
      <c r="H6" s="762" t="s">
        <v>786</v>
      </c>
    </row>
    <row r="7" spans="1:11" ht="30" customHeight="1">
      <c r="A7" s="779"/>
      <c r="B7" s="84"/>
      <c r="C7" s="215" t="s">
        <v>787</v>
      </c>
      <c r="D7" s="776"/>
      <c r="E7" s="33"/>
      <c r="F7" s="776"/>
      <c r="G7" s="7"/>
      <c r="H7" s="763"/>
      <c r="J7" s="94">
        <f>IF(E7="",100,IF(E7="Yes",1,IF(E7="No",0,IF(E7="Partial",0.5,IF(E7="N/A",1.001)))))</f>
        <v>100</v>
      </c>
    </row>
    <row r="8" spans="1:11" s="67" customFormat="1" ht="12.75" customHeight="1">
      <c r="A8" s="779"/>
      <c r="B8" s="84"/>
      <c r="C8" s="216" t="s">
        <v>1604</v>
      </c>
      <c r="D8" s="776"/>
      <c r="E8" s="208" t="str">
        <f>IF('General TB Module'!$Q$197="Answer all sub questions","",IF('General TB Module'!$Q$197="","",'General TB Module'!$Q$197))</f>
        <v/>
      </c>
      <c r="F8" s="776"/>
      <c r="G8" s="2"/>
      <c r="H8" s="763"/>
      <c r="J8" s="94">
        <f t="shared" ref="J8:J18" si="1">IF(E8="",100,IF(E8="Yes",1,IF(E8="No",0,IF(E8="Partial",0.5,IF(E8="N/A",1.001)))))</f>
        <v>100</v>
      </c>
      <c r="K8" s="200"/>
    </row>
    <row r="9" spans="1:11" s="67" customFormat="1" ht="12.75" customHeight="1">
      <c r="A9" s="779"/>
      <c r="B9" s="84"/>
      <c r="C9" s="216" t="s">
        <v>1605</v>
      </c>
      <c r="D9" s="776"/>
      <c r="E9" s="208" t="str">
        <f>IF('General TB Module'!$Q$198="Answer all sub questions","",IF('General TB Module'!$Q$198="","",'General TB Module'!$Q$198))</f>
        <v/>
      </c>
      <c r="F9" s="776"/>
      <c r="G9" s="2"/>
      <c r="H9" s="763"/>
      <c r="J9" s="94">
        <f t="shared" si="1"/>
        <v>100</v>
      </c>
      <c r="K9" s="200"/>
    </row>
    <row r="10" spans="1:11" s="67" customFormat="1" ht="12.75" customHeight="1">
      <c r="A10" s="779"/>
      <c r="B10" s="84"/>
      <c r="C10" s="216" t="s">
        <v>1606</v>
      </c>
      <c r="D10" s="776"/>
      <c r="E10" s="208" t="str">
        <f>IF('General TB Module'!$Q$199="Answer all sub questions","",IF('General TB Module'!$Q$199="","",'General TB Module'!$Q$199))</f>
        <v/>
      </c>
      <c r="F10" s="776"/>
      <c r="G10" s="2"/>
      <c r="H10" s="763"/>
      <c r="J10" s="94">
        <f t="shared" si="1"/>
        <v>100</v>
      </c>
    </row>
    <row r="11" spans="1:11" s="67" customFormat="1" ht="12.75" customHeight="1">
      <c r="A11" s="779"/>
      <c r="B11" s="84"/>
      <c r="C11" s="216" t="s">
        <v>1112</v>
      </c>
      <c r="D11" s="776"/>
      <c r="E11" s="208" t="str">
        <f>IF('Set Audit Scope'!$F$5="Choose from drop-down menu --&gt;","",IF('Set Audit Scope'!$F$5="","",IF('Set Audit Scope'!$F$5="No","N/A",IF('Set Audit Scope'!$F$5="N/A","N/A",IF('Set Audit Scope'!$F$5="Yes",(IF(Smear!$Q$99="Answer all sub questions","",IF(Smear!$Q$99&lt;&gt;"Answer all sub questions",Smear!$Q$99))))))))</f>
        <v/>
      </c>
      <c r="F11" s="776"/>
      <c r="G11" s="2"/>
      <c r="H11" s="763"/>
      <c r="J11" s="94">
        <f t="shared" si="1"/>
        <v>100</v>
      </c>
    </row>
    <row r="12" spans="1:11" s="67" customFormat="1" ht="12.75" customHeight="1">
      <c r="A12" s="779"/>
      <c r="B12" s="84"/>
      <c r="C12" s="216" t="s">
        <v>1115</v>
      </c>
      <c r="D12" s="776"/>
      <c r="E12" s="208" t="str">
        <f>IF('Set Audit Scope'!$F$6="Choose from drop-down menu --&gt;","",IF('Set Audit Scope'!$F$6="","",IF('Set Audit Scope'!$F$6="No","N/A",IF('Set Audit Scope'!$F$6="N/A","N/A",IF('Set Audit Scope'!$F$6="Yes",(IF(Culture!$Q$137="Answer all sub questions","",IF(Culture!$Q$137&lt;&gt;"Answer all sub questions",Culture!$Q$137))))))))</f>
        <v/>
      </c>
      <c r="F12" s="776"/>
      <c r="G12" s="2"/>
      <c r="H12" s="763"/>
      <c r="J12" s="94">
        <f t="shared" ref="J12:J17" si="2">IF(E12="",100,IF(E12="Yes",1,IF(E12="No",0,IF(E12="Partial",0.5,IF(E12="N/A",1.001)))))</f>
        <v>100</v>
      </c>
    </row>
    <row r="13" spans="1:11" s="67" customFormat="1" ht="12.75" customHeight="1">
      <c r="A13" s="779"/>
      <c r="B13" s="84"/>
      <c r="C13" s="216" t="s">
        <v>1118</v>
      </c>
      <c r="D13" s="776"/>
      <c r="E13" s="208" t="str">
        <f>IF('Set Audit Scope'!$F$7="Choose from drop-down menu --&gt;","",IF('Set Audit Scope'!$F$7="","",IF('Set Audit Scope'!$F$7="No","N/A",IF('Set Audit Scope'!$F$7="N/A","N/A",IF('Set Audit Scope'!$F$7="Yes",(IF(DST!$Q$135="Answer all sub questions","",IF(DST!$Q$135&lt;&gt;"Answer all sub questions",DST!$Q$135))))))))</f>
        <v/>
      </c>
      <c r="F13" s="776"/>
      <c r="G13" s="2"/>
      <c r="H13" s="763"/>
      <c r="J13" s="94">
        <f t="shared" si="2"/>
        <v>100</v>
      </c>
    </row>
    <row r="14" spans="1:11" s="67" customFormat="1" ht="12.75" customHeight="1">
      <c r="A14" s="779"/>
      <c r="B14" s="84"/>
      <c r="C14" s="216" t="s">
        <v>1638</v>
      </c>
      <c r="D14" s="776"/>
      <c r="E14" s="208" t="str">
        <f>IF('Set Audit Scope'!$F$8="Choose from drop-down menu --&gt;","",IF('Set Audit Scope'!$F$8="","",IF('Set Audit Scope'!$F$8="No","N/A",IF('Set Audit Scope'!$F$8="N/A","N/A",IF('Set Audit Scope'!$F$8="Yes",(IF(Xpert!$Q$98="Answer all sub questions","",IF(Xpert!$Q$98&lt;&gt;"Answer all sub questions", Xpert!$Q$98))))))))</f>
        <v/>
      </c>
      <c r="F14" s="776"/>
      <c r="G14" s="2"/>
      <c r="H14" s="763"/>
      <c r="J14" s="94">
        <f t="shared" si="2"/>
        <v>100</v>
      </c>
    </row>
    <row r="15" spans="1:11" s="67" customFormat="1" ht="12.75" customHeight="1">
      <c r="A15" s="779"/>
      <c r="B15" s="84"/>
      <c r="C15" s="216" t="s">
        <v>1646</v>
      </c>
      <c r="D15" s="776"/>
      <c r="E15" s="208" t="str">
        <f>IF('Set Audit Scope'!$F$9="Choose from drop-down menu --&gt;","",IF('Set Audit Scope'!$F$9="","",IF('Set Audit Scope'!$F$9="No","N/A",IF('Set Audit Scope'!$F$9="N/A","N/A",IF('Set Audit Scope'!$F$9="Yes",(IF('TB LAMP'!$Q$108="Answer all sub questions","",IF('TB LAMP'!$Q$108&lt;&gt;"Answer all sub questions",'TB LAMP'!$Q$108))))))))</f>
        <v/>
      </c>
      <c r="F15" s="776"/>
      <c r="G15" s="2"/>
      <c r="H15" s="763"/>
      <c r="J15" s="94">
        <f t="shared" si="2"/>
        <v>100</v>
      </c>
    </row>
    <row r="16" spans="1:11" s="67" customFormat="1" ht="12.75" customHeight="1">
      <c r="A16" s="779"/>
      <c r="B16" s="84"/>
      <c r="C16" s="216" t="s">
        <v>1653</v>
      </c>
      <c r="D16" s="776"/>
      <c r="E16" s="208" t="str">
        <f>IF('Set Audit Scope'!$F$10="Choose from drop-down menu --&gt;","",IF('Set Audit Scope'!$F$10="","",IF('Set Audit Scope'!$F$10="No","N/A",IF('Set Audit Scope'!$F$10="N/A","N/A",IF('Set Audit Scope'!$F$10="Yes",(IF('LF LAM'!$Q$83="Answer all sub questions","",IF('LF LAM'!$Q$83&lt;&gt;"Answer all sub questions",'LF LAM'!$Q$83))))))))</f>
        <v/>
      </c>
      <c r="F16" s="776"/>
      <c r="G16" s="2"/>
      <c r="H16" s="763"/>
      <c r="J16" s="94">
        <f t="shared" si="2"/>
        <v>100</v>
      </c>
    </row>
    <row r="17" spans="1:11" s="67" customFormat="1" ht="12.75" customHeight="1">
      <c r="A17" s="779"/>
      <c r="B17" s="84"/>
      <c r="C17" s="216" t="s">
        <v>1666</v>
      </c>
      <c r="D17" s="776"/>
      <c r="E17" s="208" t="str">
        <f>IF('Set Audit Scope'!$F$11="Choose from drop-down menu --&gt;","",IF('Set Audit Scope'!$F$11="","",IF('Set Audit Scope'!$F$11="No","N/A",IF('Set Audit Scope'!$F$11="N/A","N/A",IF('Set Audit Scope'!$F$11="Yes",(IF(LPA!$Q$130="Answer all sub questions","",IF(LPA!$Q$130&lt;&gt;"Answer all sub questions",LPA!$Q$130))))))))</f>
        <v/>
      </c>
      <c r="F17" s="776"/>
      <c r="G17" s="2"/>
      <c r="H17" s="763"/>
      <c r="J17" s="94">
        <f t="shared" si="2"/>
        <v>100</v>
      </c>
    </row>
    <row r="18" spans="1:11" s="67" customFormat="1" ht="12.75" customHeight="1">
      <c r="A18" s="441"/>
      <c r="B18" s="84"/>
      <c r="C18" s="216" t="s">
        <v>1674</v>
      </c>
      <c r="D18" s="777"/>
      <c r="E18" s="208" t="str">
        <f>IF('Set Audit Scope'!$F$12="Choose from drop-down menu --&gt;","",IF('Set Audit Scope'!$F$12="","",IF('Set Audit Scope'!$F$12="No","N/A",IF('Set Audit Scope'!$F$12="N/A","N/A",IF('Set Audit Scope'!$F$12="Yes",(IF(Truenat!$Q$102="Answer all sub questions","",IF(Truenat!$Q$102&lt;&gt;"Answer all sub questions",Truenat!$Q$102))))))))</f>
        <v/>
      </c>
      <c r="F18" s="777"/>
      <c r="G18" s="2"/>
      <c r="H18" s="764"/>
      <c r="J18" s="94">
        <f t="shared" si="1"/>
        <v>100</v>
      </c>
      <c r="K18" s="67">
        <f>SUM(J7:J18)</f>
        <v>1200</v>
      </c>
    </row>
    <row r="19" spans="1:11" ht="38.25" customHeight="1">
      <c r="A19" s="214" t="s">
        <v>788</v>
      </c>
      <c r="B19" s="337" t="s">
        <v>789</v>
      </c>
      <c r="C19" s="337"/>
      <c r="D19" s="205">
        <f>IF(E19="N/A",0,IF(E19="Answer all sub questions",2,IF(E19="Yes",2,IF(E19="Partial",2,IF(E19="No",2,IF(E19="",2))))))</f>
        <v>2</v>
      </c>
      <c r="E19" s="33"/>
      <c r="F19" s="205">
        <f>IF(E19="N/A",D19,IF(E19="Answer all sub questions",0,IF(E19="Yes",D19,IF(E19="Partial",1,IF(E19="No",0,IF(E19="",0))))))</f>
        <v>0</v>
      </c>
      <c r="G19" s="7"/>
      <c r="H19" s="206" t="s">
        <v>790</v>
      </c>
    </row>
    <row r="20" spans="1:11" ht="51" customHeight="1">
      <c r="A20" s="214" t="s">
        <v>791</v>
      </c>
      <c r="B20" s="337" t="s">
        <v>792</v>
      </c>
      <c r="C20" s="337"/>
      <c r="D20" s="205">
        <f>IF(E20="N/A",0,IF(E20="Answer all sub questions",2,IF(E20="Yes",2,IF(E20="Partial",2,IF(E20="No",2,IF(E20="",2))))))</f>
        <v>2</v>
      </c>
      <c r="E20" s="33"/>
      <c r="F20" s="205">
        <f>IF(E20="N/A",D20,IF(E20="Answer all sub questions",0,IF(E20="Yes",D20,IF(E20="Partial",1,IF(E20="No",0,IF(E20="",0))))))</f>
        <v>0</v>
      </c>
      <c r="G20" s="7"/>
      <c r="H20" s="206" t="s">
        <v>793</v>
      </c>
    </row>
    <row r="21" spans="1:11">
      <c r="A21" s="214"/>
      <c r="B21" s="410" t="s">
        <v>84</v>
      </c>
      <c r="C21" s="412"/>
      <c r="D21" s="208">
        <f>SUM(D3:D20)</f>
        <v>12</v>
      </c>
      <c r="E21" s="208"/>
      <c r="F21" s="208">
        <f>SUM(F3:F20)</f>
        <v>0</v>
      </c>
      <c r="G21" s="98"/>
      <c r="H21" s="98"/>
    </row>
    <row r="23" spans="1:11" hidden="1">
      <c r="A23" s="227"/>
    </row>
    <row r="24" spans="1:11" hidden="1">
      <c r="A24" s="200" t="s">
        <v>5</v>
      </c>
    </row>
    <row r="25" spans="1:11" hidden="1">
      <c r="A25" s="200" t="s">
        <v>85</v>
      </c>
    </row>
    <row r="26" spans="1:11" hidden="1">
      <c r="A26" s="200" t="s">
        <v>7</v>
      </c>
    </row>
  </sheetData>
  <sheetProtection algorithmName="SHA-512" hashValue="NqhqQfRxK+JF8x0L0ENrvhW+KUop4vzetcCgTTc4V+8JDIRN2/NU91C2loRtHv0aKUlB9vG6QUViVfINsd4MnA==" saltValue="+xq2695k5Fq99Ej/CmfYyQ==" spinCount="100000" sheet="1" objects="1" scenarios="1"/>
  <mergeCells count="13">
    <mergeCell ref="B21:C21"/>
    <mergeCell ref="B2:C2"/>
    <mergeCell ref="B3:C3"/>
    <mergeCell ref="B4:C4"/>
    <mergeCell ref="B5:C5"/>
    <mergeCell ref="B6:C6"/>
    <mergeCell ref="B19:C19"/>
    <mergeCell ref="B20:C20"/>
    <mergeCell ref="H6:H18"/>
    <mergeCell ref="F6:F18"/>
    <mergeCell ref="D6:D18"/>
    <mergeCell ref="A6:A18"/>
    <mergeCell ref="A1:H1"/>
  </mergeCells>
  <dataValidations count="1">
    <dataValidation type="list" allowBlank="1" showInputMessage="1" showErrorMessage="1" sqref="E19:E20 E3:E5 E7" xr:uid="{00000000-0002-0000-1500-000000000000}">
      <formula1>$A$23:$A$26</formula1>
    </dataValidation>
  </dataValidations>
  <pageMargins left="0.7" right="0.7" top="0.75" bottom="0.75" header="0.3" footer="0.3"/>
  <pageSetup paperSize="9" orientation="portrait" horizontalDpi="0"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K80"/>
  <sheetViews>
    <sheetView zoomScaleNormal="100" workbookViewId="0">
      <pane ySplit="1" topLeftCell="A2" activePane="bottomLeft" state="frozen"/>
      <selection pane="bottomLeft" sqref="A1:H1"/>
    </sheetView>
  </sheetViews>
  <sheetFormatPr baseColWidth="10" defaultColWidth="9" defaultRowHeight="14"/>
  <cols>
    <col min="1" max="1" width="8.1640625" style="94" customWidth="1"/>
    <col min="2" max="2" width="2.5" style="67" customWidth="1"/>
    <col min="3" max="3" width="50" style="67" customWidth="1"/>
    <col min="4" max="4" width="8.5" style="252" customWidth="1"/>
    <col min="5" max="6" width="9" style="252"/>
    <col min="7" max="7" width="50" style="67" customWidth="1"/>
    <col min="8" max="8" width="45.6640625" style="67" customWidth="1"/>
    <col min="9" max="9" width="8.5" style="200" customWidth="1"/>
    <col min="10" max="11" width="8.5" style="200" hidden="1" customWidth="1"/>
    <col min="12" max="13" width="8.5" style="200" customWidth="1"/>
    <col min="14" max="14" width="9" style="200"/>
    <col min="15" max="15" width="8.5" style="200" customWidth="1"/>
    <col min="16" max="16384" width="9" style="200"/>
  </cols>
  <sheetData>
    <row r="1" spans="1:11" s="227" customFormat="1" ht="33.75" customHeight="1">
      <c r="A1" s="761" t="s">
        <v>794</v>
      </c>
      <c r="B1" s="761"/>
      <c r="C1" s="761"/>
      <c r="D1" s="761"/>
      <c r="E1" s="761"/>
      <c r="F1" s="761"/>
      <c r="G1" s="761"/>
      <c r="H1" s="761"/>
    </row>
    <row r="2" spans="1:11" s="227" customFormat="1" ht="30">
      <c r="A2" s="201" t="s">
        <v>39</v>
      </c>
      <c r="B2" s="441" t="s">
        <v>40</v>
      </c>
      <c r="C2" s="441"/>
      <c r="D2" s="202" t="s">
        <v>235</v>
      </c>
      <c r="E2" s="202" t="s">
        <v>42</v>
      </c>
      <c r="F2" s="202" t="s">
        <v>43</v>
      </c>
      <c r="G2" s="203" t="s">
        <v>44</v>
      </c>
      <c r="H2" s="203" t="s">
        <v>36</v>
      </c>
    </row>
    <row r="3" spans="1:11" ht="55.5" customHeight="1">
      <c r="A3" s="269" t="s">
        <v>795</v>
      </c>
      <c r="B3" s="337" t="s">
        <v>796</v>
      </c>
      <c r="C3" s="337"/>
      <c r="D3" s="205">
        <f>IF(E3="N/A",0,IF(E3="Answer all sub questions",2,IF(E3="Yes",2,IF(E3="Partial",2,IF(E3="No",2,IF(E3="",2))))))</f>
        <v>2</v>
      </c>
      <c r="E3" s="45"/>
      <c r="F3" s="205">
        <f>IF(E3="N/A",D3,IF(E3="Answer all sub questions",0,IF(E3="Yes",D3,IF(E3="Partial",1,IF(E3="No",0,IF(E3="",0))))))</f>
        <v>0</v>
      </c>
      <c r="G3" s="5"/>
      <c r="H3" s="206" t="s">
        <v>797</v>
      </c>
    </row>
    <row r="4" spans="1:11" ht="72" customHeight="1">
      <c r="A4" s="269" t="s">
        <v>798</v>
      </c>
      <c r="B4" s="337" t="s">
        <v>799</v>
      </c>
      <c r="C4" s="337"/>
      <c r="D4" s="205">
        <f>IF(E4="N/A",0,IF(E4="Answer all sub questions",2,IF(E4="Yes",2,IF(E4="Partial",2,IF(E4="No",2,IF(E4="",2))))))</f>
        <v>2</v>
      </c>
      <c r="E4" s="45"/>
      <c r="F4" s="205">
        <f>IF(E4="N/A",D4,IF(E4="Answer all sub questions",0,IF(E4="Yes",D4,IF(E4="Partial",1,IF(E4="No",0,IF(E4="",0))))))</f>
        <v>0</v>
      </c>
      <c r="G4" s="5"/>
      <c r="H4" s="206" t="s">
        <v>800</v>
      </c>
    </row>
    <row r="5" spans="1:11" ht="42.75" customHeight="1">
      <c r="A5" s="785" t="s">
        <v>801</v>
      </c>
      <c r="B5" s="340" t="s">
        <v>802</v>
      </c>
      <c r="C5" s="342"/>
      <c r="D5" s="775">
        <f t="shared" ref="D5" si="0">IF(E5="All N/A",0,IF(E5="Answer all sub questions",2,IF(E5="Yes",2,IF(E5="Partial",2,IF(E5="No",2,IF(E5="",2))))))</f>
        <v>2</v>
      </c>
      <c r="E5" s="208" t="str">
        <f>IF(K9&gt;4,"Answer all sub questions",IF(K9=(3*1.001),"All N/A",IF(K9&gt;=3,"Yes",IF(K9=0,"No",IF(K9&gt;=0.5,"Partial",IF(K9&lt;=2.5,"Partial"))))))</f>
        <v>Answer all sub questions</v>
      </c>
      <c r="F5" s="775">
        <f>IF(E5="All N/A",D5,IF(E5="Answer all sub questions",0,IF(E5="Yes",D5,IF(E5="Partial",1,IF(E5="No",0,IF(E5="",0))))))</f>
        <v>0</v>
      </c>
      <c r="G5" s="5"/>
      <c r="H5" s="807" t="s">
        <v>803</v>
      </c>
    </row>
    <row r="6" spans="1:11">
      <c r="A6" s="786"/>
      <c r="B6" s="658" t="s">
        <v>804</v>
      </c>
      <c r="C6" s="660"/>
      <c r="D6" s="776"/>
      <c r="E6" s="114"/>
      <c r="F6" s="776"/>
      <c r="G6" s="98"/>
      <c r="H6" s="784"/>
    </row>
    <row r="7" spans="1:11" ht="15">
      <c r="A7" s="786"/>
      <c r="B7" s="84"/>
      <c r="C7" s="211" t="s">
        <v>805</v>
      </c>
      <c r="D7" s="776"/>
      <c r="E7" s="45"/>
      <c r="F7" s="776"/>
      <c r="G7" s="6"/>
      <c r="H7" s="784"/>
      <c r="J7" s="200">
        <f t="shared" ref="J7:J23" si="1">IF(E7="",100,IF(E7="Yes",1,IF(E7="No",0,IF(E7="Partial",0.5,IF(E7="N/A",1.001)))))</f>
        <v>100</v>
      </c>
    </row>
    <row r="8" spans="1:11" ht="15">
      <c r="A8" s="786"/>
      <c r="B8" s="84"/>
      <c r="C8" s="211" t="s">
        <v>806</v>
      </c>
      <c r="D8" s="776"/>
      <c r="E8" s="45"/>
      <c r="F8" s="776"/>
      <c r="G8" s="6"/>
      <c r="H8" s="784"/>
      <c r="J8" s="200">
        <f t="shared" si="1"/>
        <v>100</v>
      </c>
    </row>
    <row r="9" spans="1:11" ht="30">
      <c r="A9" s="795"/>
      <c r="B9" s="84"/>
      <c r="C9" s="211" t="s">
        <v>807</v>
      </c>
      <c r="D9" s="777"/>
      <c r="E9" s="45"/>
      <c r="F9" s="777"/>
      <c r="G9" s="6"/>
      <c r="H9" s="784"/>
      <c r="J9" s="200">
        <f t="shared" si="1"/>
        <v>100</v>
      </c>
      <c r="K9" s="200">
        <f>SUM(J7:J9)</f>
        <v>300</v>
      </c>
    </row>
    <row r="10" spans="1:11" ht="80.25" customHeight="1">
      <c r="A10" s="785" t="s">
        <v>83</v>
      </c>
      <c r="B10" s="342" t="s">
        <v>808</v>
      </c>
      <c r="C10" s="337"/>
      <c r="D10" s="775">
        <f t="shared" ref="D10" si="2">IF(E10="All N/A",0,IF(E10="Answer all sub questions",2,IF(E10="Yes",2,IF(E10="Partial",2,IF(E10="No",2,IF(E10="",2))))))</f>
        <v>2</v>
      </c>
      <c r="E10" s="208" t="str">
        <f>IF(K23&gt;14,"Answer all sub questions",IF(K23=(13*1.001),"All N/A",IF(K23&gt;=13,"Yes",IF(K23=1.001,"No",IF(K23=0,"No",IF(K23&gt;=0.5,"Partial",IF(K23&lt;=12.5,"Partial")))))))</f>
        <v>Answer all sub questions</v>
      </c>
      <c r="F10" s="775">
        <f>IF(E10="All N/A",D10,IF(E10="Answer all sub questions",0,IF(E10="Yes",D10,IF(E10="Partial",1,IF(E10="No",0,IF(E10="",0))))))</f>
        <v>0</v>
      </c>
      <c r="G10" s="5"/>
      <c r="H10" s="206" t="s">
        <v>809</v>
      </c>
    </row>
    <row r="11" spans="1:11" ht="15">
      <c r="A11" s="786"/>
      <c r="B11" s="104"/>
      <c r="C11" s="211" t="s">
        <v>810</v>
      </c>
      <c r="D11" s="776"/>
      <c r="E11" s="45"/>
      <c r="F11" s="776"/>
      <c r="G11" s="6"/>
      <c r="H11" s="280" t="s">
        <v>811</v>
      </c>
      <c r="J11" s="200">
        <f t="shared" si="1"/>
        <v>100</v>
      </c>
    </row>
    <row r="12" spans="1:11" ht="15">
      <c r="A12" s="786"/>
      <c r="B12" s="104"/>
      <c r="C12" s="211" t="s">
        <v>812</v>
      </c>
      <c r="D12" s="776"/>
      <c r="E12" s="45"/>
      <c r="F12" s="776"/>
      <c r="G12" s="6"/>
      <c r="H12" s="280" t="s">
        <v>813</v>
      </c>
      <c r="J12" s="200">
        <f t="shared" si="1"/>
        <v>100</v>
      </c>
    </row>
    <row r="13" spans="1:11" ht="15">
      <c r="A13" s="786"/>
      <c r="B13" s="104"/>
      <c r="C13" s="211" t="s">
        <v>814</v>
      </c>
      <c r="D13" s="776"/>
      <c r="E13" s="45"/>
      <c r="F13" s="776"/>
      <c r="G13" s="6"/>
      <c r="H13" s="280" t="s">
        <v>815</v>
      </c>
      <c r="J13" s="200">
        <f t="shared" si="1"/>
        <v>100</v>
      </c>
    </row>
    <row r="14" spans="1:11" ht="15">
      <c r="A14" s="786"/>
      <c r="B14" s="104"/>
      <c r="C14" s="211" t="s">
        <v>816</v>
      </c>
      <c r="D14" s="776"/>
      <c r="E14" s="45"/>
      <c r="F14" s="776"/>
      <c r="G14" s="6"/>
      <c r="H14" s="280" t="s">
        <v>817</v>
      </c>
      <c r="J14" s="200">
        <f t="shared" si="1"/>
        <v>100</v>
      </c>
    </row>
    <row r="15" spans="1:11" ht="30">
      <c r="A15" s="786"/>
      <c r="B15" s="104"/>
      <c r="C15" s="211" t="s">
        <v>818</v>
      </c>
      <c r="D15" s="776"/>
      <c r="E15" s="45"/>
      <c r="F15" s="776"/>
      <c r="G15" s="6"/>
      <c r="H15" s="771"/>
      <c r="J15" s="200">
        <f t="shared" si="1"/>
        <v>100</v>
      </c>
    </row>
    <row r="16" spans="1:11" ht="15">
      <c r="A16" s="786"/>
      <c r="B16" s="104"/>
      <c r="C16" s="211" t="s">
        <v>819</v>
      </c>
      <c r="D16" s="776"/>
      <c r="E16" s="45"/>
      <c r="F16" s="776"/>
      <c r="G16" s="6"/>
      <c r="H16" s="772"/>
      <c r="J16" s="200">
        <f t="shared" si="1"/>
        <v>100</v>
      </c>
    </row>
    <row r="17" spans="1:11" ht="15">
      <c r="A17" s="786"/>
      <c r="B17" s="104"/>
      <c r="C17" s="211" t="s">
        <v>820</v>
      </c>
      <c r="D17" s="776"/>
      <c r="E17" s="45"/>
      <c r="F17" s="776"/>
      <c r="G17" s="6"/>
      <c r="H17" s="772"/>
      <c r="J17" s="200">
        <f t="shared" si="1"/>
        <v>100</v>
      </c>
    </row>
    <row r="18" spans="1:11" ht="30">
      <c r="A18" s="786"/>
      <c r="B18" s="104"/>
      <c r="C18" s="211" t="s">
        <v>821</v>
      </c>
      <c r="D18" s="776"/>
      <c r="E18" s="45"/>
      <c r="F18" s="776"/>
      <c r="G18" s="6"/>
      <c r="H18" s="772"/>
      <c r="J18" s="200">
        <f t="shared" si="1"/>
        <v>100</v>
      </c>
    </row>
    <row r="19" spans="1:11" ht="30">
      <c r="A19" s="786"/>
      <c r="B19" s="104"/>
      <c r="C19" s="211" t="s">
        <v>822</v>
      </c>
      <c r="D19" s="776"/>
      <c r="E19" s="45"/>
      <c r="F19" s="776"/>
      <c r="G19" s="6"/>
      <c r="H19" s="772"/>
      <c r="J19" s="200">
        <f t="shared" si="1"/>
        <v>100</v>
      </c>
    </row>
    <row r="20" spans="1:11" ht="30">
      <c r="A20" s="786"/>
      <c r="B20" s="104"/>
      <c r="C20" s="211" t="s">
        <v>823</v>
      </c>
      <c r="D20" s="776"/>
      <c r="E20" s="45"/>
      <c r="F20" s="776"/>
      <c r="G20" s="6"/>
      <c r="H20" s="772"/>
      <c r="J20" s="200">
        <f t="shared" si="1"/>
        <v>100</v>
      </c>
    </row>
    <row r="21" spans="1:11" ht="15">
      <c r="A21" s="786"/>
      <c r="B21" s="104"/>
      <c r="C21" s="211" t="s">
        <v>824</v>
      </c>
      <c r="D21" s="776"/>
      <c r="E21" s="45"/>
      <c r="F21" s="776"/>
      <c r="G21" s="6"/>
      <c r="H21" s="772"/>
      <c r="J21" s="200">
        <f t="shared" si="1"/>
        <v>100</v>
      </c>
    </row>
    <row r="22" spans="1:11" ht="30">
      <c r="A22" s="786"/>
      <c r="B22" s="104"/>
      <c r="C22" s="211" t="s">
        <v>825</v>
      </c>
      <c r="D22" s="776"/>
      <c r="E22" s="45"/>
      <c r="F22" s="776"/>
      <c r="G22" s="6"/>
      <c r="H22" s="772"/>
      <c r="J22" s="200">
        <f t="shared" si="1"/>
        <v>100</v>
      </c>
    </row>
    <row r="23" spans="1:11" ht="15">
      <c r="A23" s="795"/>
      <c r="B23" s="104"/>
      <c r="C23" s="258" t="s">
        <v>1608</v>
      </c>
      <c r="D23" s="777"/>
      <c r="E23" s="281" t="str">
        <f>IF('General TB Module'!$Q$210="Answer all sub questions","",IF('General TB Module'!$Q$210="","",'General TB Module'!$Q$210))</f>
        <v/>
      </c>
      <c r="F23" s="777"/>
      <c r="G23" s="6"/>
      <c r="H23" s="808"/>
      <c r="J23" s="200">
        <f t="shared" si="1"/>
        <v>100</v>
      </c>
      <c r="K23" s="200">
        <f>SUM(J11:J23)</f>
        <v>1300</v>
      </c>
    </row>
    <row r="24" spans="1:11" ht="39.75" customHeight="1">
      <c r="A24" s="269" t="s">
        <v>826</v>
      </c>
      <c r="B24" s="337" t="s">
        <v>827</v>
      </c>
      <c r="C24" s="337"/>
      <c r="D24" s="205">
        <f>IF(E24="N/A",0,IF(E24="Answer all sub questions",2,IF(E24="Yes",2,IF(E24="Partial",2,IF(E24="No",2,IF(E24="",2))))))</f>
        <v>2</v>
      </c>
      <c r="E24" s="45"/>
      <c r="F24" s="205">
        <f>IF(E24="N/A",D24,IF(E24="Answer all sub questions",0,IF(E24="Yes",D24,IF(E24="Partial",1,IF(E24="No",0,IF(E24="",0))))))</f>
        <v>0</v>
      </c>
      <c r="G24" s="5"/>
      <c r="H24" s="206" t="s">
        <v>828</v>
      </c>
    </row>
    <row r="25" spans="1:11" ht="66" customHeight="1">
      <c r="A25" s="269" t="s">
        <v>829</v>
      </c>
      <c r="B25" s="337" t="s">
        <v>830</v>
      </c>
      <c r="C25" s="337"/>
      <c r="D25" s="205">
        <f>IF(E25="N/A",0,IF(E25="Answer all sub questions",2,IF(E25="Yes",2,IF(E25="Partial",2,IF(E25="No",2,IF(E25="",2))))))</f>
        <v>2</v>
      </c>
      <c r="E25" s="45"/>
      <c r="F25" s="205">
        <f>IF(E25="N/A",D25,IF(E25="Answer all sub questions",0,IF(E25="Yes",D25,IF(E25="Partial",1,IF(E25="No",0,IF(E25="",0))))))</f>
        <v>0</v>
      </c>
      <c r="G25" s="5"/>
      <c r="H25" s="206" t="s">
        <v>831</v>
      </c>
    </row>
    <row r="26" spans="1:11" ht="70.5" customHeight="1">
      <c r="A26" s="272" t="s">
        <v>832</v>
      </c>
      <c r="B26" s="792" t="s">
        <v>924</v>
      </c>
      <c r="C26" s="792"/>
      <c r="D26" s="205">
        <f>IF(E26="N/A",0,IF(E26="Answer all sub questions",2,IF(E26="Yes",2,IF(E26="Partial",2,IF(E26="No",2,IF(E26="",2))))))</f>
        <v>2</v>
      </c>
      <c r="E26" s="12"/>
      <c r="F26" s="205">
        <f>IF(E26="N/A",D26,IF(E26="Answer all sub questions",0,IF(E26="Yes",D26,IF(E26="Partial",1,IF(E26="No",0,IF(E26="",0))))))</f>
        <v>0</v>
      </c>
      <c r="G26" s="5"/>
      <c r="H26" s="218" t="s">
        <v>833</v>
      </c>
    </row>
    <row r="27" spans="1:11" ht="40.5" customHeight="1">
      <c r="A27" s="785" t="s">
        <v>834</v>
      </c>
      <c r="B27" s="792" t="s">
        <v>835</v>
      </c>
      <c r="C27" s="337"/>
      <c r="D27" s="775">
        <f>IF(E27="N/A",0,IF(E27="Answer all sub questions",2,IF(E27="Yes",2,IF(E27="Partial",2,IF(E27="No",2,IF(E27="",2))))))</f>
        <v>2</v>
      </c>
      <c r="E27" s="208" t="str">
        <f>IF(K29&gt;3,"Answer all sub questions",IF(K29=(2*1.001),"All N/A",IF(K29&gt;=2,"Yes",IF(K29=1.001,"No",IF(K29=0,"No",IF(K29&gt;=0.5,"Partial",IF(K29&lt;=1.5,"Partial")))))))</f>
        <v>Answer all sub questions</v>
      </c>
      <c r="F27" s="775">
        <f>IF(E27="N/A",D27,IF(E27="Answer all sub questions",0,IF(E27="Yes",D27,IF(E27="Partial",1,IF(E27="No",0,IF(E27="",0))))))</f>
        <v>0</v>
      </c>
      <c r="G27" s="5"/>
      <c r="H27" s="762" t="s">
        <v>836</v>
      </c>
    </row>
    <row r="28" spans="1:11" ht="12.75" customHeight="1">
      <c r="A28" s="786"/>
      <c r="B28" s="282"/>
      <c r="C28" s="282" t="s">
        <v>837</v>
      </c>
      <c r="D28" s="776"/>
      <c r="E28" s="45"/>
      <c r="F28" s="776"/>
      <c r="G28" s="5"/>
      <c r="H28" s="763"/>
      <c r="J28" s="200">
        <f t="shared" ref="J28:J29" si="3">IF(E28="",100,IF(E28="Yes",1,IF(E28="No",0,IF(E28="Partial",0.5,IF(E28="N/A",1.001)))))</f>
        <v>100</v>
      </c>
    </row>
    <row r="29" spans="1:11" ht="28.5" customHeight="1">
      <c r="A29" s="795"/>
      <c r="B29" s="87"/>
      <c r="C29" s="247" t="s">
        <v>1609</v>
      </c>
      <c r="D29" s="777"/>
      <c r="E29" s="114" t="str">
        <f>IF('General TB Module'!$Q$213="Answer all sub questions","",IF('General TB Module'!$Q$213="","",'General TB Module'!$Q$213))</f>
        <v/>
      </c>
      <c r="F29" s="777"/>
      <c r="G29" s="98"/>
      <c r="H29" s="764"/>
      <c r="J29" s="200">
        <f t="shared" si="3"/>
        <v>100</v>
      </c>
      <c r="K29" s="200">
        <f>SUM(J28:J29)</f>
        <v>200</v>
      </c>
    </row>
    <row r="30" spans="1:11" ht="40.5" customHeight="1">
      <c r="A30" s="272" t="s">
        <v>838</v>
      </c>
      <c r="B30" s="356" t="s">
        <v>839</v>
      </c>
      <c r="C30" s="356"/>
      <c r="D30" s="775">
        <f t="shared" ref="D30" si="4">IF(E30="All N/A",0,IF(E30="Answer all sub questions",2,IF(E30="Yes",2,IF(E30="Partial",2,IF(E30="No",2,IF(E30="",2))))))</f>
        <v>2</v>
      </c>
      <c r="E30" s="208" t="str">
        <f>IF(K40&gt;10,"Answer all sub questions",IF(K40=(9*1.001),"All N/A",IF(K40&gt;=9,"Yes",IF(K40=0,"No",IF(K40&gt;=0.5,"Partial",IF(K40&lt;=8.5,"Partial"))))))</f>
        <v>Answer all sub questions</v>
      </c>
      <c r="F30" s="775">
        <f>IF(E30="All N/A",D30,IF(E30="Answer all sub questions",0,IF(E30="Yes",D30,IF(E30="Partial",1,IF(E30="No",0,IF(E30="",0))))))</f>
        <v>0</v>
      </c>
      <c r="G30" s="5"/>
      <c r="H30" s="784" t="s">
        <v>840</v>
      </c>
    </row>
    <row r="31" spans="1:11" ht="28.5" customHeight="1">
      <c r="A31" s="273"/>
      <c r="B31" s="658" t="s">
        <v>841</v>
      </c>
      <c r="C31" s="660"/>
      <c r="D31" s="776"/>
      <c r="E31" s="114"/>
      <c r="F31" s="776"/>
      <c r="G31" s="98"/>
      <c r="H31" s="784"/>
    </row>
    <row r="32" spans="1:11" ht="15">
      <c r="A32" s="283"/>
      <c r="B32" s="84"/>
      <c r="C32" s="211" t="s">
        <v>842</v>
      </c>
      <c r="D32" s="776"/>
      <c r="E32" s="45"/>
      <c r="F32" s="776"/>
      <c r="G32" s="6"/>
      <c r="H32" s="784"/>
      <c r="J32" s="200">
        <f t="shared" ref="J32:J40" si="5">IF(E32="",100,IF(E32="Yes",1,IF(E32="No",0,IF(E32="Partial",0.5,IF(E32="N/A",1.001)))))</f>
        <v>100</v>
      </c>
    </row>
    <row r="33" spans="1:11" ht="15">
      <c r="A33" s="273"/>
      <c r="B33" s="84"/>
      <c r="C33" s="211" t="s">
        <v>843</v>
      </c>
      <c r="D33" s="776"/>
      <c r="E33" s="45"/>
      <c r="F33" s="776"/>
      <c r="G33" s="6"/>
      <c r="H33" s="784"/>
      <c r="J33" s="200">
        <f t="shared" si="5"/>
        <v>100</v>
      </c>
    </row>
    <row r="34" spans="1:11" ht="15">
      <c r="A34" s="273"/>
      <c r="B34" s="84"/>
      <c r="C34" s="211" t="s">
        <v>844</v>
      </c>
      <c r="D34" s="776"/>
      <c r="E34" s="45"/>
      <c r="F34" s="776"/>
      <c r="G34" s="6"/>
      <c r="H34" s="784"/>
      <c r="J34" s="200">
        <f t="shared" si="5"/>
        <v>100</v>
      </c>
    </row>
    <row r="35" spans="1:11" ht="15">
      <c r="A35" s="273"/>
      <c r="B35" s="84"/>
      <c r="C35" s="211" t="s">
        <v>845</v>
      </c>
      <c r="D35" s="776"/>
      <c r="E35" s="45"/>
      <c r="F35" s="776"/>
      <c r="G35" s="6"/>
      <c r="H35" s="784"/>
      <c r="J35" s="200">
        <f t="shared" si="5"/>
        <v>100</v>
      </c>
    </row>
    <row r="36" spans="1:11" ht="15">
      <c r="A36" s="273"/>
      <c r="B36" s="84"/>
      <c r="C36" s="211" t="s">
        <v>846</v>
      </c>
      <c r="D36" s="776"/>
      <c r="E36" s="45"/>
      <c r="F36" s="776"/>
      <c r="G36" s="6"/>
      <c r="H36" s="784"/>
      <c r="J36" s="200">
        <f t="shared" si="5"/>
        <v>100</v>
      </c>
    </row>
    <row r="37" spans="1:11" ht="15">
      <c r="A37" s="273"/>
      <c r="B37" s="83"/>
      <c r="C37" s="284" t="s">
        <v>847</v>
      </c>
      <c r="D37" s="776"/>
      <c r="E37" s="45"/>
      <c r="F37" s="776"/>
      <c r="G37" s="6"/>
      <c r="H37" s="784"/>
      <c r="J37" s="200">
        <f t="shared" si="5"/>
        <v>100</v>
      </c>
    </row>
    <row r="38" spans="1:11" ht="15">
      <c r="A38" s="273"/>
      <c r="B38" s="84"/>
      <c r="C38" s="211" t="s">
        <v>848</v>
      </c>
      <c r="D38" s="776"/>
      <c r="E38" s="45"/>
      <c r="F38" s="776"/>
      <c r="G38" s="6"/>
      <c r="H38" s="784"/>
      <c r="J38" s="200">
        <f t="shared" si="5"/>
        <v>100</v>
      </c>
    </row>
    <row r="39" spans="1:11" ht="15">
      <c r="A39" s="273"/>
      <c r="B39" s="84"/>
      <c r="C39" s="211" t="s">
        <v>849</v>
      </c>
      <c r="D39" s="776"/>
      <c r="E39" s="45"/>
      <c r="F39" s="776"/>
      <c r="G39" s="6"/>
      <c r="H39" s="784"/>
      <c r="J39" s="200">
        <f t="shared" si="5"/>
        <v>100</v>
      </c>
    </row>
    <row r="40" spans="1:11" ht="15">
      <c r="A40" s="275"/>
      <c r="B40" s="84"/>
      <c r="C40" s="211" t="s">
        <v>850</v>
      </c>
      <c r="D40" s="777"/>
      <c r="E40" s="45"/>
      <c r="F40" s="777"/>
      <c r="G40" s="6"/>
      <c r="H40" s="784"/>
      <c r="J40" s="200">
        <f t="shared" si="5"/>
        <v>100</v>
      </c>
      <c r="K40" s="200">
        <f>SUM(J32:J40)</f>
        <v>900</v>
      </c>
    </row>
    <row r="41" spans="1:11" ht="127.5" customHeight="1">
      <c r="A41" s="285" t="s">
        <v>851</v>
      </c>
      <c r="B41" s="337" t="s">
        <v>852</v>
      </c>
      <c r="C41" s="337"/>
      <c r="D41" s="205">
        <f>IF(E41="N/A",0,IF(E41="Answer all sub questions",2,IF(E41="Yes",2,IF(E41="Partial",2,IF(E41="No",2,IF(E41="",2))))))</f>
        <v>2</v>
      </c>
      <c r="E41" s="45"/>
      <c r="F41" s="205">
        <f>IF(E41="N/A",D41,IF(E41="Answer all sub questions",0,IF(E41="Yes",D41,IF(E41="Partial",1,IF(E41="No",0,IF(E41="",0))))))</f>
        <v>0</v>
      </c>
      <c r="G41" s="5"/>
      <c r="H41" s="206" t="s">
        <v>853</v>
      </c>
    </row>
    <row r="42" spans="1:11" ht="39" customHeight="1">
      <c r="A42" s="272" t="s">
        <v>854</v>
      </c>
      <c r="B42" s="340" t="s">
        <v>855</v>
      </c>
      <c r="C42" s="342"/>
      <c r="D42" s="775">
        <f t="shared" ref="D42" si="6">IF(E42="All N/A",0,IF(E42="Answer all sub questions",2,IF(E42="Yes",2,IF(E42="Partial",2,IF(E42="No",2,IF(E42="",2))))))</f>
        <v>2</v>
      </c>
      <c r="E42" s="208" t="str">
        <f>IF(K46&gt;5,"Answer all sub questions",IF(K46=(4*1.001),"All N/A",IF(K46&gt;=4,"Yes",IF(K46=0,"No",IF(K46&gt;=0.5,"Partial",IF(K46&lt;=3.5,"Partial"))))))</f>
        <v>Answer all sub questions</v>
      </c>
      <c r="F42" s="775">
        <f>IF(E42="All N/A",D42,IF(E42="Answer all sub questions",0,IF(E42="Yes",D42,IF(E42="Partial",1,IF(E42="No",0,IF(E42="",0))))))</f>
        <v>0</v>
      </c>
      <c r="G42" s="5"/>
      <c r="H42" s="784" t="s">
        <v>856</v>
      </c>
    </row>
    <row r="43" spans="1:11" ht="15">
      <c r="A43" s="273"/>
      <c r="B43" s="84"/>
      <c r="C43" s="211" t="s">
        <v>857</v>
      </c>
      <c r="D43" s="776"/>
      <c r="E43" s="45"/>
      <c r="F43" s="776"/>
      <c r="G43" s="6"/>
      <c r="H43" s="784"/>
      <c r="J43" s="200">
        <f t="shared" ref="J43:J46" si="7">IF(E43="",100,IF(E43="Yes",1,IF(E43="No",0,IF(E43="Partial",0.5,IF(E43="N/A",1.001)))))</f>
        <v>100</v>
      </c>
    </row>
    <row r="44" spans="1:11" ht="30">
      <c r="A44" s="273"/>
      <c r="B44" s="84"/>
      <c r="C44" s="211" t="s">
        <v>858</v>
      </c>
      <c r="D44" s="776"/>
      <c r="E44" s="45"/>
      <c r="F44" s="776"/>
      <c r="G44" s="6"/>
      <c r="H44" s="784"/>
      <c r="J44" s="200">
        <f t="shared" si="7"/>
        <v>100</v>
      </c>
    </row>
    <row r="45" spans="1:11" ht="15">
      <c r="A45" s="273"/>
      <c r="B45" s="84"/>
      <c r="C45" s="211" t="s">
        <v>859</v>
      </c>
      <c r="D45" s="776"/>
      <c r="E45" s="45"/>
      <c r="F45" s="776"/>
      <c r="G45" s="6"/>
      <c r="H45" s="784"/>
      <c r="J45" s="200">
        <f t="shared" si="7"/>
        <v>100</v>
      </c>
    </row>
    <row r="46" spans="1:11" ht="30">
      <c r="A46" s="275"/>
      <c r="B46" s="84"/>
      <c r="C46" s="211" t="s">
        <v>860</v>
      </c>
      <c r="D46" s="777"/>
      <c r="E46" s="45"/>
      <c r="F46" s="777"/>
      <c r="G46" s="6"/>
      <c r="H46" s="784"/>
      <c r="J46" s="200">
        <f t="shared" si="7"/>
        <v>100</v>
      </c>
      <c r="K46" s="200">
        <f>SUM(J43:J46)</f>
        <v>400</v>
      </c>
    </row>
    <row r="47" spans="1:11" ht="83.25" customHeight="1">
      <c r="A47" s="269" t="s">
        <v>861</v>
      </c>
      <c r="B47" s="337" t="s">
        <v>862</v>
      </c>
      <c r="C47" s="337"/>
      <c r="D47" s="205">
        <f>IF(E47="N/A",0,IF(E47="Answer all sub questions",2,IF(E47="Yes",2,IF(E47="Partial",2,IF(E47="No",2,IF(E47="",2))))))</f>
        <v>2</v>
      </c>
      <c r="E47" s="45"/>
      <c r="F47" s="205">
        <f>IF(E47="N/A",D47,IF(E47="Answer all sub questions",0,IF(E47="Yes",D47,IF(E47="Partial",1,IF(E47="No",0,IF(E47="",0))))))</f>
        <v>0</v>
      </c>
      <c r="G47" s="5"/>
      <c r="H47" s="206" t="s">
        <v>863</v>
      </c>
    </row>
    <row r="48" spans="1:11" ht="41.25" customHeight="1">
      <c r="A48" s="272" t="s">
        <v>864</v>
      </c>
      <c r="B48" s="340" t="s">
        <v>865</v>
      </c>
      <c r="C48" s="342"/>
      <c r="D48" s="775">
        <f t="shared" ref="D48" si="8">IF(E48="All N/A",0,IF(E48="Answer all sub questions",2,IF(E48="Yes",2,IF(E48="Partial",2,IF(E48="No",2,IF(E48="",2))))))</f>
        <v>2</v>
      </c>
      <c r="E48" s="208" t="str">
        <f>IF(K52&gt;5,"Answer all sub questions",IF(K52=(4*1.001),"All N/A",IF(K52&gt;=4,"Yes",IF(K52=0,"No",IF(K52&gt;=0.5,"Partial",IF(K52&lt;=3.5,"Partial"))))))</f>
        <v>Answer all sub questions</v>
      </c>
      <c r="F48" s="775">
        <f>IF(E48="All N/A",D48,IF(E48="Answer all sub questions",0,IF(E48="Yes",D48,IF(E48="Partial",1,IF(E48="No",0,IF(E48="",0))))))</f>
        <v>0</v>
      </c>
      <c r="G48" s="5"/>
      <c r="H48" s="784" t="s">
        <v>866</v>
      </c>
    </row>
    <row r="49" spans="1:11" ht="30">
      <c r="A49" s="273"/>
      <c r="B49" s="84"/>
      <c r="C49" s="211" t="s">
        <v>867</v>
      </c>
      <c r="D49" s="776"/>
      <c r="E49" s="45"/>
      <c r="F49" s="776"/>
      <c r="G49" s="6"/>
      <c r="H49" s="784"/>
      <c r="J49" s="200">
        <f t="shared" ref="J49:J65" si="9">IF(E49="",100,IF(E49="Yes",1,IF(E49="No",0,IF(E49="Partial",0.5,IF(E49="N/A",1.001)))))</f>
        <v>100</v>
      </c>
    </row>
    <row r="50" spans="1:11" ht="30">
      <c r="A50" s="273"/>
      <c r="B50" s="84"/>
      <c r="C50" s="211" t="s">
        <v>868</v>
      </c>
      <c r="D50" s="776"/>
      <c r="E50" s="45"/>
      <c r="F50" s="776"/>
      <c r="G50" s="6"/>
      <c r="H50" s="784"/>
      <c r="J50" s="200">
        <f t="shared" si="9"/>
        <v>100</v>
      </c>
    </row>
    <row r="51" spans="1:11" ht="15">
      <c r="A51" s="273"/>
      <c r="B51" s="84"/>
      <c r="C51" s="211" t="s">
        <v>869</v>
      </c>
      <c r="D51" s="776"/>
      <c r="E51" s="45"/>
      <c r="F51" s="776"/>
      <c r="G51" s="6"/>
      <c r="H51" s="784"/>
      <c r="J51" s="200">
        <f t="shared" si="9"/>
        <v>100</v>
      </c>
    </row>
    <row r="52" spans="1:11" ht="44.25" customHeight="1">
      <c r="A52" s="275"/>
      <c r="B52" s="84"/>
      <c r="C52" s="211" t="s">
        <v>870</v>
      </c>
      <c r="D52" s="777"/>
      <c r="E52" s="45"/>
      <c r="F52" s="777"/>
      <c r="G52" s="6"/>
      <c r="H52" s="784"/>
      <c r="J52" s="200">
        <f t="shared" si="9"/>
        <v>100</v>
      </c>
      <c r="K52" s="200">
        <f>SUM(J49:J52)</f>
        <v>400</v>
      </c>
    </row>
    <row r="53" spans="1:11" ht="42" customHeight="1">
      <c r="A53" s="272" t="s">
        <v>871</v>
      </c>
      <c r="B53" s="340" t="s">
        <v>872</v>
      </c>
      <c r="C53" s="342"/>
      <c r="D53" s="775">
        <f>IF(E53="All N/A",0,IF(E53="Answer all sub questions",3,IF(E53="Yes",3,IF(E53="Partial",3,IF(E53="No",3,IF(E53="",3))))))</f>
        <v>3</v>
      </c>
      <c r="E53" s="208" t="str">
        <f>IF(K58&gt;6,"Answer all sub questions",IF(K58=(5*1.001),"All N/A",IF(K58&gt;=5,"Yes",IF(K58=0,"No",IF(K58&gt;=0.5,"Partial",IF(K58&lt;=4.5,"Partial"))))))</f>
        <v>Answer all sub questions</v>
      </c>
      <c r="F53" s="775">
        <f>IF(E53="All N/A",D53,IF(E53="Answer all sub questions",0,IF(E53="Yes",D53,IF(E53="Partial",1,IF(E53="No",0,IF(E53="",0))))))</f>
        <v>0</v>
      </c>
      <c r="G53" s="5"/>
      <c r="H53" s="784" t="s">
        <v>873</v>
      </c>
    </row>
    <row r="54" spans="1:11" ht="30">
      <c r="A54" s="273"/>
      <c r="B54" s="84"/>
      <c r="C54" s="215" t="s">
        <v>874</v>
      </c>
      <c r="D54" s="776"/>
      <c r="E54" s="45"/>
      <c r="F54" s="776"/>
      <c r="G54" s="5"/>
      <c r="H54" s="784"/>
      <c r="J54" s="200">
        <f t="shared" si="9"/>
        <v>100</v>
      </c>
    </row>
    <row r="55" spans="1:11" ht="15">
      <c r="A55" s="273"/>
      <c r="B55" s="84"/>
      <c r="C55" s="215" t="s">
        <v>875</v>
      </c>
      <c r="D55" s="776"/>
      <c r="E55" s="45"/>
      <c r="F55" s="776"/>
      <c r="G55" s="5"/>
      <c r="H55" s="784"/>
      <c r="J55" s="200">
        <f t="shared" si="9"/>
        <v>100</v>
      </c>
    </row>
    <row r="56" spans="1:11" ht="15">
      <c r="A56" s="273"/>
      <c r="B56" s="84"/>
      <c r="C56" s="215" t="s">
        <v>876</v>
      </c>
      <c r="D56" s="776"/>
      <c r="E56" s="45"/>
      <c r="F56" s="776"/>
      <c r="G56" s="5"/>
      <c r="H56" s="784"/>
      <c r="J56" s="200">
        <f t="shared" si="9"/>
        <v>100</v>
      </c>
    </row>
    <row r="57" spans="1:11" ht="30">
      <c r="A57" s="273"/>
      <c r="B57" s="84"/>
      <c r="C57" s="215" t="s">
        <v>877</v>
      </c>
      <c r="D57" s="776"/>
      <c r="E57" s="45"/>
      <c r="F57" s="776"/>
      <c r="G57" s="5"/>
      <c r="H57" s="784"/>
      <c r="J57" s="200">
        <f t="shared" si="9"/>
        <v>100</v>
      </c>
    </row>
    <row r="58" spans="1:11" ht="30">
      <c r="A58" s="275"/>
      <c r="B58" s="84"/>
      <c r="C58" s="215" t="s">
        <v>878</v>
      </c>
      <c r="D58" s="777"/>
      <c r="E58" s="45"/>
      <c r="F58" s="777"/>
      <c r="G58" s="5"/>
      <c r="H58" s="784"/>
      <c r="J58" s="200">
        <f t="shared" si="9"/>
        <v>100</v>
      </c>
      <c r="K58" s="200">
        <f>SUM(J54:J58)</f>
        <v>500</v>
      </c>
    </row>
    <row r="59" spans="1:11" ht="108">
      <c r="A59" s="785" t="s">
        <v>879</v>
      </c>
      <c r="B59" s="340" t="s">
        <v>880</v>
      </c>
      <c r="C59" s="342"/>
      <c r="D59" s="809">
        <f t="shared" ref="D59" si="10">IF(E59="All N/A",0,IF(E59="Answer all sub questions",2,IF(E59="Yes",2,IF(E59="Partial",2,IF(E59="No",2,IF(E59="",2))))))</f>
        <v>2</v>
      </c>
      <c r="E59" s="208" t="str">
        <f>IF(K65&gt;7,"Answer all sub questions",IF(K65=(6*1.001),"All N/A",IF(K65&gt;=6,"Yes",IF(K65=0,"No",IF(K65&gt;=0.5,"Partial",IF(K65&lt;=5.5,"Partial"))))))</f>
        <v>Answer all sub questions</v>
      </c>
      <c r="F59" s="775">
        <f>IF(E59="All N/A",D59,IF(E59="Answer all sub questions",0,IF(E59="Yes",D59,IF(E59="Partial",1,IF(E59="No",0,IF(E59="",0))))))</f>
        <v>0</v>
      </c>
      <c r="G59" s="5"/>
      <c r="H59" s="206" t="s">
        <v>881</v>
      </c>
    </row>
    <row r="60" spans="1:11" ht="15">
      <c r="A60" s="786"/>
      <c r="B60" s="84"/>
      <c r="C60" s="211" t="s">
        <v>882</v>
      </c>
      <c r="D60" s="810"/>
      <c r="E60" s="12"/>
      <c r="F60" s="776"/>
      <c r="G60" s="6"/>
      <c r="H60" s="280" t="s">
        <v>883</v>
      </c>
      <c r="J60" s="200">
        <f t="shared" si="9"/>
        <v>100</v>
      </c>
    </row>
    <row r="61" spans="1:11" ht="15">
      <c r="A61" s="786"/>
      <c r="B61" s="83"/>
      <c r="C61" s="137" t="s">
        <v>884</v>
      </c>
      <c r="D61" s="810"/>
      <c r="E61" s="12"/>
      <c r="F61" s="776"/>
      <c r="G61" s="6"/>
      <c r="H61" s="280"/>
      <c r="J61" s="200">
        <f t="shared" si="9"/>
        <v>100</v>
      </c>
    </row>
    <row r="62" spans="1:11" ht="15">
      <c r="A62" s="786"/>
      <c r="B62" s="84"/>
      <c r="C62" s="215" t="s">
        <v>885</v>
      </c>
      <c r="D62" s="810"/>
      <c r="E62" s="12"/>
      <c r="F62" s="776"/>
      <c r="G62" s="6"/>
      <c r="H62" s="280" t="s">
        <v>886</v>
      </c>
      <c r="J62" s="200">
        <f t="shared" si="9"/>
        <v>100</v>
      </c>
    </row>
    <row r="63" spans="1:11" ht="15">
      <c r="A63" s="786"/>
      <c r="B63" s="84"/>
      <c r="C63" s="215" t="s">
        <v>887</v>
      </c>
      <c r="D63" s="810"/>
      <c r="E63" s="12"/>
      <c r="F63" s="776"/>
      <c r="G63" s="6"/>
      <c r="H63" s="280" t="s">
        <v>888</v>
      </c>
      <c r="J63" s="200">
        <f t="shared" si="9"/>
        <v>100</v>
      </c>
    </row>
    <row r="64" spans="1:11" ht="15">
      <c r="A64" s="786"/>
      <c r="B64" s="84"/>
      <c r="C64" s="215" t="s">
        <v>889</v>
      </c>
      <c r="D64" s="810"/>
      <c r="E64" s="12"/>
      <c r="F64" s="776"/>
      <c r="G64" s="6"/>
      <c r="H64" s="280"/>
      <c r="J64" s="200">
        <f t="shared" si="9"/>
        <v>100</v>
      </c>
    </row>
    <row r="65" spans="1:11" ht="15">
      <c r="A65" s="795"/>
      <c r="B65" s="84"/>
      <c r="C65" s="215" t="s">
        <v>890</v>
      </c>
      <c r="D65" s="811"/>
      <c r="E65" s="12"/>
      <c r="F65" s="777"/>
      <c r="G65" s="6"/>
      <c r="H65" s="280" t="s">
        <v>891</v>
      </c>
      <c r="J65" s="200">
        <f t="shared" si="9"/>
        <v>100</v>
      </c>
      <c r="K65" s="200">
        <f>SUM(J60:J65)</f>
        <v>600</v>
      </c>
    </row>
    <row r="66" spans="1:11" ht="39" customHeight="1">
      <c r="A66" s="785" t="s">
        <v>81</v>
      </c>
      <c r="B66" s="337" t="s">
        <v>892</v>
      </c>
      <c r="C66" s="337"/>
      <c r="D66" s="775">
        <f t="shared" ref="D66:D69" si="11">IF(E66="All N/A",0,IF(E66="Answer all sub questions",2,IF(E66="Yes",2,IF(E66="Partial",2,IF(E66="No",2,IF(E66="",2))))))</f>
        <v>2</v>
      </c>
      <c r="E66" s="208" t="str">
        <f>IF(K68&gt;3,"Answer all sub questions",IF(K68=(2*1.001),"All N/A",IF(K68&gt;=2,"Yes",IF(K68=1.001,"No",IF(K68=0,"No",IF(K68&gt;=0.5,"Partial",IF(K68&lt;=1.5,"Partial")))))))</f>
        <v>Answer all sub questions</v>
      </c>
      <c r="F66" s="775">
        <f>IF(E66="All N/A",D66,IF(E66="Answer all sub questions",0,IF(E66="Yes",D66,IF(E66="Partial",1,IF(E66="No",0,IF(E66="",0))))))</f>
        <v>0</v>
      </c>
      <c r="G66" s="5"/>
      <c r="H66" s="762" t="s">
        <v>893</v>
      </c>
    </row>
    <row r="67" spans="1:11" ht="27.75" customHeight="1">
      <c r="A67" s="786"/>
      <c r="B67" s="87"/>
      <c r="C67" s="246" t="s">
        <v>894</v>
      </c>
      <c r="D67" s="776"/>
      <c r="E67" s="45"/>
      <c r="F67" s="776"/>
      <c r="G67" s="60"/>
      <c r="H67" s="763"/>
      <c r="J67" s="94">
        <f>IF(E67="",100,IF(E67="Yes",1,IF(E67="No",0,IF(E67="Partial",0.5,IF(E67="N/A",1.001)))))</f>
        <v>100</v>
      </c>
    </row>
    <row r="68" spans="1:11" s="67" customFormat="1" ht="12.75" customHeight="1">
      <c r="A68" s="786"/>
      <c r="B68" s="84"/>
      <c r="C68" s="216" t="s">
        <v>1607</v>
      </c>
      <c r="D68" s="777"/>
      <c r="E68" s="205" t="str">
        <f>IF('General TB Module'!$Q$206="Answer all sub questions","",IF('General TB Module'!$Q$206="","",'General TB Module'!$Q$206))</f>
        <v/>
      </c>
      <c r="F68" s="777"/>
      <c r="G68" s="225"/>
      <c r="H68" s="763"/>
      <c r="J68" s="94">
        <f>IF(E68="",100,IF(E68="Yes",1,IF(E68="No",0,IF(E68="Partial",0.5,IF(E68="N/A",1.001)))))</f>
        <v>100</v>
      </c>
      <c r="K68" s="200">
        <f>SUM(J67:J68)</f>
        <v>200</v>
      </c>
    </row>
    <row r="69" spans="1:11" ht="57.75" customHeight="1">
      <c r="A69" s="269" t="s">
        <v>895</v>
      </c>
      <c r="B69" s="337" t="s">
        <v>896</v>
      </c>
      <c r="C69" s="337"/>
      <c r="D69" s="205">
        <f t="shared" si="11"/>
        <v>2</v>
      </c>
      <c r="E69" s="45"/>
      <c r="F69" s="205">
        <f t="shared" ref="F69" si="12">IF(E69="All N/A",D69,IF(E69="Answer all sub questions",0,IF(E69="Yes",D69,IF(E69="Partial",1,IF(E69="No",0,IF(E69="",0))))))</f>
        <v>0</v>
      </c>
      <c r="G69" s="5"/>
      <c r="H69" s="206" t="s">
        <v>897</v>
      </c>
    </row>
    <row r="70" spans="1:11" ht="57.75" customHeight="1">
      <c r="A70" s="269" t="s">
        <v>114</v>
      </c>
      <c r="B70" s="337" t="s">
        <v>1121</v>
      </c>
      <c r="C70" s="337"/>
      <c r="D70" s="205">
        <f t="shared" ref="D70" si="13">IF(E70="All N/A",0,IF(E70="Answer all sub questions",2,IF(E70="Yes",2,IF(E70="Partial",2,IF(E70="No",2,IF(E70="",2))))))</f>
        <v>2</v>
      </c>
      <c r="E70" s="45"/>
      <c r="F70" s="205">
        <f t="shared" ref="F70" si="14">IF(E70="All N/A",D70,IF(E70="Answer all sub questions",0,IF(E70="Yes",D70,IF(E70="Partial",1,IF(E70="No",0,IF(E70="",0))))))</f>
        <v>0</v>
      </c>
      <c r="G70" s="5"/>
      <c r="H70" s="206" t="s">
        <v>1122</v>
      </c>
    </row>
    <row r="71" spans="1:11" ht="67.5" customHeight="1">
      <c r="A71" s="269" t="s">
        <v>898</v>
      </c>
      <c r="B71" s="337" t="s">
        <v>899</v>
      </c>
      <c r="C71" s="337"/>
      <c r="D71" s="205">
        <f>IF(E71="N/A",0,IF(E71="Answer all sub questions",2,IF(E71="Yes",2,IF(E71="Partial",2,IF(E71="No",2,IF(E71="",2))))))</f>
        <v>2</v>
      </c>
      <c r="E71" s="45"/>
      <c r="F71" s="205">
        <f>IF(E71="N/A",D71,IF(E71="Answer all sub questions",0,IF(E71="Yes",D71,IF(E71="Partial",1,IF(E71="No",0,IF(E71="",0))))))</f>
        <v>0</v>
      </c>
      <c r="G71" s="5"/>
      <c r="H71" s="206" t="s">
        <v>900</v>
      </c>
    </row>
    <row r="72" spans="1:11" ht="70.5" customHeight="1">
      <c r="A72" s="285" t="s">
        <v>901</v>
      </c>
      <c r="B72" s="337" t="s">
        <v>902</v>
      </c>
      <c r="C72" s="337"/>
      <c r="D72" s="205">
        <f>IF(E72="N/A",0,IF(E72="Answer all sub questions",2,IF(E72="Yes",2,IF(E72="Partial",2,IF(E72="No",2,IF(E72="",2))))))</f>
        <v>2</v>
      </c>
      <c r="E72" s="45"/>
      <c r="F72" s="205">
        <f>IF(E72="N/A",D72,IF(E72="Answer all sub questions",0,IF(E72="Yes",D72,IF(E72="Partial",1,IF(E72="No",0,IF(E72="",0))))))</f>
        <v>0</v>
      </c>
      <c r="G72" s="5"/>
      <c r="H72" s="206" t="s">
        <v>903</v>
      </c>
    </row>
    <row r="73" spans="1:11" ht="69.75" customHeight="1">
      <c r="A73" s="269" t="s">
        <v>904</v>
      </c>
      <c r="B73" s="337" t="s">
        <v>905</v>
      </c>
      <c r="C73" s="337"/>
      <c r="D73" s="205">
        <f>IF(E73="N/A",0,IF(E73="Answer all sub questions",2,IF(E73="Yes",2,IF(E73="Partial",2,IF(E73="No",2,IF(E73="",2))))))</f>
        <v>2</v>
      </c>
      <c r="E73" s="45"/>
      <c r="F73" s="205">
        <f>IF(E73="N/A",D73,IF(E73="Answer all sub questions",0,IF(E73="Yes",D73,IF(E73="Partial",1,IF(E73="No",0,IF(E73="",0))))))</f>
        <v>0</v>
      </c>
      <c r="G73" s="5"/>
      <c r="H73" s="206" t="s">
        <v>906</v>
      </c>
    </row>
    <row r="74" spans="1:11">
      <c r="A74" s="269"/>
      <c r="B74" s="410" t="s">
        <v>84</v>
      </c>
      <c r="C74" s="412"/>
      <c r="D74" s="114">
        <f>SUM(D3:D73)</f>
        <v>43</v>
      </c>
      <c r="E74" s="114"/>
      <c r="F74" s="114">
        <f>SUM(F3:F73)</f>
        <v>0</v>
      </c>
      <c r="G74" s="98"/>
      <c r="H74" s="98"/>
    </row>
    <row r="76" spans="1:11" hidden="1">
      <c r="A76" s="227"/>
    </row>
    <row r="77" spans="1:11" hidden="1">
      <c r="A77" s="200" t="s">
        <v>5</v>
      </c>
    </row>
    <row r="78" spans="1:11" hidden="1">
      <c r="A78" s="200" t="s">
        <v>85</v>
      </c>
    </row>
    <row r="79" spans="1:11" hidden="1">
      <c r="A79" s="200" t="s">
        <v>7</v>
      </c>
    </row>
    <row r="80" spans="1:11" hidden="1">
      <c r="A80" s="94" t="s">
        <v>29</v>
      </c>
    </row>
  </sheetData>
  <sheetProtection algorithmName="SHA-512" hashValue="yGiqT1PIJKqc1iIGD5ZzOVWldf0Plj3TsYxatGAMmZd8oNMOs3R2w7qCyxlH0gYqEXumjyzeGSCGqvXj1u7e8Q==" saltValue="2+WxADpkG2qybZEI1LN48g==" spinCount="100000" sheet="1" objects="1" scenarios="1"/>
  <mergeCells count="57">
    <mergeCell ref="A66:A68"/>
    <mergeCell ref="H48:H52"/>
    <mergeCell ref="A10:A23"/>
    <mergeCell ref="H15:H23"/>
    <mergeCell ref="A27:A29"/>
    <mergeCell ref="D27:D29"/>
    <mergeCell ref="F27:F29"/>
    <mergeCell ref="F48:F52"/>
    <mergeCell ref="D53:D58"/>
    <mergeCell ref="F53:F58"/>
    <mergeCell ref="D59:D65"/>
    <mergeCell ref="F59:F65"/>
    <mergeCell ref="A59:A65"/>
    <mergeCell ref="D66:D68"/>
    <mergeCell ref="B47:C47"/>
    <mergeCell ref="B31:C31"/>
    <mergeCell ref="B48:C48"/>
    <mergeCell ref="H27:H29"/>
    <mergeCell ref="B26:C26"/>
    <mergeCell ref="B27:C27"/>
    <mergeCell ref="D30:D40"/>
    <mergeCell ref="F30:F40"/>
    <mergeCell ref="D42:D46"/>
    <mergeCell ref="F42:F46"/>
    <mergeCell ref="D48:D52"/>
    <mergeCell ref="B30:C30"/>
    <mergeCell ref="H30:H40"/>
    <mergeCell ref="B41:C41"/>
    <mergeCell ref="B42:C42"/>
    <mergeCell ref="H42:H46"/>
    <mergeCell ref="B74:C74"/>
    <mergeCell ref="B53:C53"/>
    <mergeCell ref="H53:H58"/>
    <mergeCell ref="B59:C59"/>
    <mergeCell ref="B66:C66"/>
    <mergeCell ref="B69:C69"/>
    <mergeCell ref="B71:C71"/>
    <mergeCell ref="B72:C72"/>
    <mergeCell ref="B73:C73"/>
    <mergeCell ref="H66:H68"/>
    <mergeCell ref="F66:F68"/>
    <mergeCell ref="B70:C70"/>
    <mergeCell ref="B10:C10"/>
    <mergeCell ref="B24:C24"/>
    <mergeCell ref="B25:C25"/>
    <mergeCell ref="D5:D9"/>
    <mergeCell ref="F5:F9"/>
    <mergeCell ref="D10:D23"/>
    <mergeCell ref="F10:F23"/>
    <mergeCell ref="A1:H1"/>
    <mergeCell ref="A5:A9"/>
    <mergeCell ref="B2:C2"/>
    <mergeCell ref="B3:C3"/>
    <mergeCell ref="B4:C4"/>
    <mergeCell ref="B5:C5"/>
    <mergeCell ref="H5:H9"/>
    <mergeCell ref="B6:C6"/>
  </mergeCells>
  <dataValidations count="2">
    <dataValidation type="list" allowBlank="1" showInputMessage="1" showErrorMessage="1" sqref="E54:E58 E69:E71 E3:E4 E60:E65 E43:E46 E32:E41 E49:E52 E67 E7:E9 E73 E11:E22 E24:E26" xr:uid="{00000000-0002-0000-1600-000000000000}">
      <formula1>$A$76:$A$79</formula1>
    </dataValidation>
    <dataValidation type="list" allowBlank="1" showInputMessage="1" showErrorMessage="1" sqref="E47 E28 E72" xr:uid="{00000000-0002-0000-1600-000001000000}">
      <formula1>$A$76:$A$80</formula1>
    </dataValidation>
  </dataValidations>
  <pageMargins left="0.7" right="0.7" top="0.75" bottom="0.75" header="0.3" footer="0.3"/>
  <ignoredErrors>
    <ignoredError sqref="D27 D72:F72"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N51"/>
  <sheetViews>
    <sheetView showGridLines="0" zoomScaleNormal="100" workbookViewId="0">
      <pane ySplit="2" topLeftCell="A3" activePane="bottomLeft" state="frozen"/>
      <selection pane="bottomLeft" activeCell="Q11" sqref="Q11"/>
    </sheetView>
  </sheetViews>
  <sheetFormatPr baseColWidth="10" defaultColWidth="9" defaultRowHeight="14"/>
  <cols>
    <col min="1" max="1" width="2.5" style="191" customWidth="1"/>
    <col min="2" max="4" width="9" style="191" customWidth="1"/>
    <col min="5" max="5" width="19.33203125" style="191" customWidth="1"/>
    <col min="6" max="19" width="9" style="191" customWidth="1"/>
    <col min="20" max="21" width="11.83203125" style="191" bestFit="1" customWidth="1"/>
    <col min="22" max="16384" width="9" style="191"/>
  </cols>
  <sheetData>
    <row r="1" spans="1:14" ht="132" customHeight="1">
      <c r="A1" s="318" t="s">
        <v>1733</v>
      </c>
      <c r="B1" s="319"/>
      <c r="C1" s="319"/>
      <c r="D1" s="319"/>
      <c r="E1" s="319"/>
      <c r="F1" s="319"/>
      <c r="G1" s="319"/>
      <c r="H1" s="319"/>
      <c r="I1" s="319"/>
      <c r="J1" s="319"/>
      <c r="K1" s="286"/>
      <c r="M1" s="286"/>
      <c r="N1" s="286"/>
    </row>
    <row r="2" spans="1:14" s="287" customFormat="1" ht="33.75" customHeight="1">
      <c r="A2" s="320" t="s">
        <v>4</v>
      </c>
      <c r="B2" s="320"/>
      <c r="C2" s="320"/>
      <c r="D2" s="320"/>
      <c r="E2" s="320"/>
      <c r="F2" s="320"/>
      <c r="G2" s="320"/>
      <c r="H2" s="320"/>
      <c r="I2" s="320"/>
      <c r="J2" s="320"/>
    </row>
    <row r="3" spans="1:14" ht="15" customHeight="1"/>
    <row r="4" spans="1:14" ht="18" customHeight="1">
      <c r="A4" s="325"/>
      <c r="B4" s="325"/>
      <c r="C4" s="325"/>
      <c r="D4" s="325"/>
      <c r="E4" s="325"/>
      <c r="F4" s="325"/>
      <c r="G4" s="325"/>
      <c r="H4" s="325"/>
      <c r="I4" s="325"/>
      <c r="J4" s="325"/>
    </row>
    <row r="5" spans="1:14" ht="25.5" customHeight="1">
      <c r="A5" s="316" t="s">
        <v>1576</v>
      </c>
      <c r="B5" s="316"/>
      <c r="C5" s="316"/>
      <c r="D5" s="316"/>
      <c r="E5" s="316"/>
      <c r="F5" s="317"/>
      <c r="G5" s="317"/>
      <c r="H5" s="317"/>
      <c r="I5" s="317"/>
      <c r="J5" s="317"/>
    </row>
    <row r="6" spans="1:14" ht="25.5" customHeight="1">
      <c r="A6" s="316" t="s">
        <v>944</v>
      </c>
      <c r="B6" s="316"/>
      <c r="C6" s="316"/>
      <c r="D6" s="316"/>
      <c r="E6" s="316"/>
      <c r="F6" s="317"/>
      <c r="G6" s="317"/>
      <c r="H6" s="317"/>
      <c r="I6" s="317"/>
      <c r="J6" s="317"/>
    </row>
    <row r="7" spans="1:14" ht="25.5" customHeight="1">
      <c r="A7" s="316" t="s">
        <v>945</v>
      </c>
      <c r="B7" s="316"/>
      <c r="C7" s="316"/>
      <c r="D7" s="316"/>
      <c r="E7" s="316"/>
      <c r="F7" s="317"/>
      <c r="G7" s="317"/>
      <c r="H7" s="317"/>
      <c r="I7" s="317"/>
      <c r="J7" s="317"/>
    </row>
    <row r="8" spans="1:14" ht="25.5" customHeight="1">
      <c r="A8" s="316" t="s">
        <v>1577</v>
      </c>
      <c r="B8" s="316"/>
      <c r="C8" s="316"/>
      <c r="D8" s="316"/>
      <c r="E8" s="316"/>
      <c r="F8" s="317"/>
      <c r="G8" s="317"/>
      <c r="H8" s="317"/>
      <c r="I8" s="317"/>
      <c r="J8" s="317"/>
    </row>
    <row r="9" spans="1:14" ht="25.5" customHeight="1">
      <c r="A9" s="316" t="s">
        <v>1578</v>
      </c>
      <c r="B9" s="316"/>
      <c r="C9" s="316"/>
      <c r="D9" s="316"/>
      <c r="E9" s="316"/>
      <c r="F9" s="317"/>
      <c r="G9" s="317"/>
      <c r="H9" s="317"/>
      <c r="I9" s="317"/>
      <c r="J9" s="317"/>
    </row>
    <row r="10" spans="1:14" ht="25.5" customHeight="1">
      <c r="A10" s="316" t="s">
        <v>1579</v>
      </c>
      <c r="B10" s="316"/>
      <c r="C10" s="316"/>
      <c r="D10" s="316"/>
      <c r="E10" s="316"/>
      <c r="F10" s="317"/>
      <c r="G10" s="317"/>
      <c r="H10" s="317"/>
      <c r="I10" s="317"/>
      <c r="J10" s="317"/>
    </row>
    <row r="11" spans="1:14" ht="25.5" customHeight="1">
      <c r="A11" s="316" t="s">
        <v>1580</v>
      </c>
      <c r="B11" s="316"/>
      <c r="C11" s="316"/>
      <c r="D11" s="316"/>
      <c r="E11" s="316"/>
      <c r="F11" s="317"/>
      <c r="G11" s="317"/>
      <c r="H11" s="317"/>
      <c r="I11" s="317"/>
      <c r="J11" s="317"/>
    </row>
    <row r="12" spans="1:14" ht="25.5" customHeight="1">
      <c r="A12" s="316" t="s">
        <v>1581</v>
      </c>
      <c r="B12" s="316"/>
      <c r="C12" s="316"/>
      <c r="D12" s="316"/>
      <c r="E12" s="316"/>
      <c r="F12" s="317"/>
      <c r="G12" s="317"/>
      <c r="H12" s="317"/>
      <c r="I12" s="317"/>
      <c r="J12" s="317"/>
    </row>
    <row r="13" spans="1:14" ht="12.75" customHeight="1">
      <c r="A13" s="288"/>
      <c r="B13" s="288"/>
      <c r="C13" s="288"/>
      <c r="D13" s="288"/>
      <c r="E13" s="288"/>
      <c r="F13" s="289"/>
      <c r="G13" s="290"/>
      <c r="H13" s="290"/>
      <c r="I13" s="290"/>
      <c r="J13" s="290"/>
    </row>
    <row r="14" spans="1:14" ht="18.75" customHeight="1">
      <c r="A14" s="321" t="s">
        <v>6</v>
      </c>
      <c r="B14" s="322"/>
      <c r="C14" s="322"/>
      <c r="D14" s="322"/>
      <c r="E14" s="322"/>
      <c r="F14" s="322"/>
      <c r="G14" s="322"/>
      <c r="H14" s="322"/>
      <c r="I14" s="322"/>
      <c r="J14" s="323"/>
    </row>
    <row r="15" spans="1:14" ht="18" customHeight="1">
      <c r="A15" s="324" t="s">
        <v>946</v>
      </c>
      <c r="B15" s="311"/>
      <c r="C15" s="311"/>
      <c r="D15" s="311"/>
      <c r="E15" s="311"/>
      <c r="F15" s="311"/>
      <c r="G15" s="311"/>
      <c r="H15" s="311"/>
      <c r="I15" s="311"/>
      <c r="J15" s="312"/>
    </row>
    <row r="16" spans="1:14" ht="18" customHeight="1">
      <c r="A16" s="310" t="str">
        <f>IF($F$5="Choose from drop-down menu --&gt;"," ",IF($F$5=""," ",IF($F$5="Yes","- Complete the Smear module (click here)",IF($F$5="No"," ",IF($F$5="N/a"," ",)))))</f>
        <v xml:space="preserve"> </v>
      </c>
      <c r="B16" s="311"/>
      <c r="C16" s="311"/>
      <c r="D16" s="311"/>
      <c r="E16" s="311"/>
      <c r="F16" s="311"/>
      <c r="G16" s="311"/>
      <c r="H16" s="311"/>
      <c r="I16" s="311"/>
      <c r="J16" s="312"/>
    </row>
    <row r="17" spans="1:12" ht="18" customHeight="1">
      <c r="A17" s="310" t="str">
        <f>IF($F$6="Choose from drop-down menu --&gt;"," ",IF($F$6=""," ",IF($F$6="Yes","- Complete the Culture module (click here)",IF($F$6="No"," ",IF($F$6="N/a"," ",)))))</f>
        <v xml:space="preserve"> </v>
      </c>
      <c r="B17" s="311"/>
      <c r="C17" s="311"/>
      <c r="D17" s="311"/>
      <c r="E17" s="311"/>
      <c r="F17" s="311"/>
      <c r="G17" s="311"/>
      <c r="H17" s="311"/>
      <c r="I17" s="311"/>
      <c r="J17" s="312"/>
    </row>
    <row r="18" spans="1:12" ht="18" customHeight="1">
      <c r="A18" s="310" t="str">
        <f>IF($F$7="Choose from drop-down menu --&gt;"," ",IF($F$7=""," ",IF($F$7="Yes","- Complete the DST module (click here)",IF($F$7="No"," ",IF($F$7="N/a"," ",)))))</f>
        <v xml:space="preserve"> </v>
      </c>
      <c r="B18" s="311"/>
      <c r="C18" s="311"/>
      <c r="D18" s="311"/>
      <c r="E18" s="311"/>
      <c r="F18" s="311"/>
      <c r="G18" s="311"/>
      <c r="H18" s="311"/>
      <c r="I18" s="311"/>
      <c r="J18" s="312"/>
    </row>
    <row r="19" spans="1:12" ht="18" customHeight="1">
      <c r="A19" s="310" t="str">
        <f>IF($F$8="Choose from drop-down menu --&gt;"," ",IF($F$8=""," ",IF($F$8="Yes","- Complete the Xpert module (click here)",IF($F$8="No"," ",IF($F$8="N/a"," ",)))))</f>
        <v xml:space="preserve"> </v>
      </c>
      <c r="B19" s="311"/>
      <c r="C19" s="311"/>
      <c r="D19" s="311"/>
      <c r="E19" s="311"/>
      <c r="F19" s="311"/>
      <c r="G19" s="311"/>
      <c r="H19" s="311"/>
      <c r="I19" s="311"/>
      <c r="J19" s="312"/>
    </row>
    <row r="20" spans="1:12" ht="18" customHeight="1">
      <c r="A20" s="310" t="str">
        <f>IF($F$9="Choose from drop-down menu --&gt;"," ",IF($F$9=""," ",IF($F$9="Yes","- Complete the TB-LAMP module (click here)",IF($F$9="No"," ",IF($F$9="N/a"," ",)))))</f>
        <v xml:space="preserve"> </v>
      </c>
      <c r="B20" s="311"/>
      <c r="C20" s="311"/>
      <c r="D20" s="311"/>
      <c r="E20" s="311"/>
      <c r="F20" s="311"/>
      <c r="G20" s="311"/>
      <c r="H20" s="311"/>
      <c r="I20" s="311"/>
      <c r="J20" s="312"/>
    </row>
    <row r="21" spans="1:12" ht="18" customHeight="1">
      <c r="A21" s="310" t="str">
        <f>IF($F$10="Choose from drop-down menu --&gt;"," ",IF($F$10=""," ",IF($F$10="Yes","- Complete the LF-LAM module (click here)",IF($F$10="No"," ",IF($F$10="N/a"," ",)))))</f>
        <v xml:space="preserve"> </v>
      </c>
      <c r="B21" s="311"/>
      <c r="C21" s="311"/>
      <c r="D21" s="311"/>
      <c r="E21" s="311"/>
      <c r="F21" s="311"/>
      <c r="G21" s="311"/>
      <c r="H21" s="311"/>
      <c r="I21" s="311"/>
      <c r="J21" s="312"/>
    </row>
    <row r="22" spans="1:12" ht="18" customHeight="1">
      <c r="A22" s="310" t="str">
        <f>IF($F$11="Choose from drop-down menu --&gt;"," ",IF($F$11=""," ",IF($F$11="Yes","- Complete the LPA module (click here)",IF($F$11="No"," ",IF($F$11="N/a"," ",)))))</f>
        <v xml:space="preserve"> </v>
      </c>
      <c r="B22" s="311"/>
      <c r="C22" s="311"/>
      <c r="D22" s="311"/>
      <c r="E22" s="311"/>
      <c r="F22" s="311"/>
      <c r="G22" s="311"/>
      <c r="H22" s="311"/>
      <c r="I22" s="311"/>
      <c r="J22" s="312"/>
    </row>
    <row r="23" spans="1:12" ht="18" customHeight="1">
      <c r="A23" s="313" t="str">
        <f>IF($F$12="Choose from drop-down menu --&gt;"," ",IF($F$12=""," ",IF($F$12="Yes","- Complete the Truenat module (click here)",IF($F$12="No"," ",IF($F$12="N/a"," ",)))))</f>
        <v xml:space="preserve"> </v>
      </c>
      <c r="B23" s="314"/>
      <c r="C23" s="314"/>
      <c r="D23" s="314"/>
      <c r="E23" s="314"/>
      <c r="F23" s="314"/>
      <c r="G23" s="314"/>
      <c r="H23" s="314"/>
      <c r="I23" s="314"/>
      <c r="J23" s="315"/>
    </row>
    <row r="24" spans="1:12" ht="15" customHeight="1"/>
    <row r="25" spans="1:12" ht="15" customHeight="1">
      <c r="L25" s="286"/>
    </row>
    <row r="26" spans="1:12" ht="15" hidden="1" customHeight="1">
      <c r="L26" s="287" t="s">
        <v>5</v>
      </c>
    </row>
    <row r="27" spans="1:12" ht="15" hidden="1" customHeight="1">
      <c r="L27" s="191" t="s">
        <v>7</v>
      </c>
    </row>
    <row r="28" spans="1:12" ht="15" customHeight="1"/>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sheetProtection algorithmName="SHA-512" hashValue="/63wSUxFXEwFfzUf5FmESr/n92dQQT5rbbBReZjIRCxlB1RJl9xRadtYpwryjj5L8arYXFcLPVJswW60iD2oeQ==" saltValue="MoBvk25U+UN/ddbnbQjEFw==" spinCount="100000" sheet="1" objects="1" scenarios="1"/>
  <mergeCells count="29">
    <mergeCell ref="A21:J21"/>
    <mergeCell ref="A22:J22"/>
    <mergeCell ref="A18:J18"/>
    <mergeCell ref="A19:J19"/>
    <mergeCell ref="A20:J20"/>
    <mergeCell ref="A1:J1"/>
    <mergeCell ref="A2:J2"/>
    <mergeCell ref="A14:J14"/>
    <mergeCell ref="A15:J15"/>
    <mergeCell ref="A16:J16"/>
    <mergeCell ref="A4:J4"/>
    <mergeCell ref="A12:E12"/>
    <mergeCell ref="F12:J12"/>
    <mergeCell ref="A17:J17"/>
    <mergeCell ref="A23:J23"/>
    <mergeCell ref="A7:E7"/>
    <mergeCell ref="F7:J7"/>
    <mergeCell ref="A5:E5"/>
    <mergeCell ref="F5:J5"/>
    <mergeCell ref="A6:E6"/>
    <mergeCell ref="F6:J6"/>
    <mergeCell ref="A8:E8"/>
    <mergeCell ref="F8:J8"/>
    <mergeCell ref="A9:E9"/>
    <mergeCell ref="F9:J9"/>
    <mergeCell ref="A10:E10"/>
    <mergeCell ref="F10:J10"/>
    <mergeCell ref="A11:E11"/>
    <mergeCell ref="F11:J11"/>
  </mergeCells>
  <dataValidations count="1">
    <dataValidation type="list" allowBlank="1" showInputMessage="1" showErrorMessage="1" sqref="F5:J12" xr:uid="{640FF6B1-2CB0-479E-A5F2-690915D272A3}">
      <formula1>$L$25:$L$27</formula1>
    </dataValidation>
  </dataValidations>
  <hyperlinks>
    <hyperlink ref="A15:J15" location="'General TB Module'!A1" display="- Complete the General TB Module (click here)" xr:uid="{00000000-0004-0000-0400-000000000000}"/>
    <hyperlink ref="A16:J16" location="Smear!A1" display="Smear!A1" xr:uid="{00000000-0004-0000-0400-000001000000}"/>
    <hyperlink ref="A17:J17" location="Culture!A1" display="Culture!A1" xr:uid="{00000000-0004-0000-0400-000002000000}"/>
    <hyperlink ref="A23:J23" location="Truenat!A1" display="Truenat!A1" xr:uid="{00000000-0004-0000-0400-000003000000}"/>
    <hyperlink ref="A21:J21" location="'LF LAM'!A1" display="'LF LAM'!A1" xr:uid="{9F1FF6E1-8120-49DF-8AA0-651D6FA3C007}"/>
    <hyperlink ref="A22:J22" location="LPA!A1" display="LPA!A1" xr:uid="{7AF323A8-08FE-45F9-AE20-4B729FD6FBD0}"/>
    <hyperlink ref="A18:J18" location="'Smear-Xpert Module'!A1" display="'Smear-Xpert Module'!A1" xr:uid="{9B33947D-0CDF-4621-85F0-40E3E6374514}"/>
    <hyperlink ref="A19:J19" location="Xpert!A1" display="Xpert!A1" xr:uid="{06FC15EF-9CE0-4A63-8079-2199FA07477B}"/>
    <hyperlink ref="A20:J20" location="'TB LAMP'!A1" display="'TB LAMP'!A1" xr:uid="{3B1BDF12-4A4E-4456-BC6E-9F67BDF5B26B}"/>
  </hyperlink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N261"/>
  <sheetViews>
    <sheetView showGridLines="0" zoomScaleNormal="100" workbookViewId="0">
      <pane ySplit="2" topLeftCell="A3" activePane="bottomLeft" state="frozen"/>
      <selection pane="bottomLeft" activeCell="A2" sqref="A2:AF2"/>
    </sheetView>
  </sheetViews>
  <sheetFormatPr baseColWidth="10" defaultColWidth="9.1640625" defaultRowHeight="14"/>
  <cols>
    <col min="1" max="34" width="5.5" style="67" customWidth="1"/>
    <col min="35" max="36" width="5.5" style="67" hidden="1" customWidth="1"/>
    <col min="37" max="37" width="5.5" style="67" customWidth="1"/>
    <col min="38" max="38" width="9.1640625" style="67" customWidth="1"/>
    <col min="39" max="16384" width="9.1640625" style="67"/>
  </cols>
  <sheetData>
    <row r="1" spans="1:33" s="65" customFormat="1" ht="126" customHeight="1">
      <c r="A1" s="451" t="s">
        <v>1734</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row>
    <row r="2" spans="1:33" s="65" customFormat="1" ht="33.75" customHeight="1">
      <c r="A2" s="320" t="s">
        <v>948</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row>
    <row r="3" spans="1:33" ht="13.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row>
    <row r="4" spans="1:33" ht="21" customHeight="1">
      <c r="A4" s="391" t="s">
        <v>8</v>
      </c>
      <c r="B4" s="391"/>
      <c r="C4" s="391"/>
      <c r="D4" s="391"/>
      <c r="E4" s="391"/>
      <c r="F4" s="391"/>
      <c r="G4" s="391"/>
      <c r="H4" s="391"/>
      <c r="I4" s="391"/>
      <c r="J4" s="391"/>
      <c r="K4" s="391"/>
      <c r="L4" s="391"/>
      <c r="M4" s="391"/>
      <c r="N4" s="391"/>
      <c r="O4" s="391"/>
      <c r="P4" s="391"/>
      <c r="Q4" s="391"/>
      <c r="R4" s="391"/>
      <c r="S4" s="65"/>
      <c r="T4" s="65"/>
      <c r="U4" s="65"/>
      <c r="V4" s="65"/>
      <c r="W4" s="65"/>
      <c r="X4" s="65"/>
      <c r="Y4" s="68"/>
      <c r="Z4" s="68"/>
      <c r="AA4" s="68"/>
      <c r="AB4" s="68"/>
      <c r="AC4" s="68"/>
      <c r="AD4" s="68"/>
      <c r="AE4" s="68"/>
      <c r="AF4" s="68"/>
      <c r="AG4" s="66"/>
    </row>
    <row r="5" spans="1:33" ht="13.5" customHeight="1">
      <c r="A5" s="386" t="s">
        <v>9</v>
      </c>
      <c r="B5" s="380"/>
      <c r="C5" s="380"/>
      <c r="D5" s="380"/>
      <c r="E5" s="380"/>
      <c r="F5" s="380"/>
      <c r="G5" s="380"/>
      <c r="H5" s="380"/>
      <c r="I5" s="380"/>
      <c r="J5" s="380"/>
      <c r="K5" s="380"/>
      <c r="L5" s="380"/>
      <c r="M5" s="381"/>
      <c r="N5" s="330"/>
      <c r="O5" s="330"/>
      <c r="P5" s="330"/>
      <c r="Q5" s="330"/>
      <c r="R5" s="331"/>
      <c r="S5" s="65"/>
      <c r="T5" s="65"/>
      <c r="U5" s="65"/>
      <c r="V5" s="65"/>
      <c r="W5" s="65"/>
      <c r="X5" s="65"/>
      <c r="Y5" s="65"/>
      <c r="Z5" s="65"/>
      <c r="AA5" s="65"/>
      <c r="AB5" s="65"/>
      <c r="AC5" s="65"/>
      <c r="AD5" s="65"/>
      <c r="AE5" s="65"/>
      <c r="AF5" s="66"/>
      <c r="AG5" s="66"/>
    </row>
    <row r="6" spans="1:33" ht="13.5" customHeight="1">
      <c r="A6" s="386" t="s">
        <v>10</v>
      </c>
      <c r="B6" s="380"/>
      <c r="C6" s="380"/>
      <c r="D6" s="380"/>
      <c r="E6" s="380"/>
      <c r="F6" s="380"/>
      <c r="G6" s="380"/>
      <c r="H6" s="380"/>
      <c r="I6" s="380"/>
      <c r="J6" s="380"/>
      <c r="K6" s="380"/>
      <c r="L6" s="380"/>
      <c r="M6" s="381"/>
      <c r="N6" s="330"/>
      <c r="O6" s="330"/>
      <c r="P6" s="330"/>
      <c r="Q6" s="330"/>
      <c r="R6" s="331"/>
      <c r="S6" s="65"/>
      <c r="T6" s="65"/>
      <c r="U6" s="65"/>
      <c r="V6" s="65"/>
      <c r="W6" s="65"/>
      <c r="X6" s="65"/>
      <c r="Y6" s="65"/>
      <c r="Z6" s="65"/>
      <c r="AA6" s="65"/>
      <c r="AB6" s="65"/>
      <c r="AC6" s="65"/>
      <c r="AD6" s="65"/>
      <c r="AE6" s="65"/>
      <c r="AF6" s="66"/>
      <c r="AG6" s="66"/>
    </row>
    <row r="7" spans="1:33" ht="13.5" customHeight="1">
      <c r="A7" s="386" t="s">
        <v>11</v>
      </c>
      <c r="B7" s="380"/>
      <c r="C7" s="380"/>
      <c r="D7" s="380"/>
      <c r="E7" s="380"/>
      <c r="F7" s="380"/>
      <c r="G7" s="380"/>
      <c r="H7" s="380"/>
      <c r="I7" s="380"/>
      <c r="J7" s="380"/>
      <c r="K7" s="380"/>
      <c r="L7" s="380"/>
      <c r="M7" s="381"/>
      <c r="N7" s="330"/>
      <c r="O7" s="330"/>
      <c r="P7" s="330"/>
      <c r="Q7" s="330"/>
      <c r="R7" s="331"/>
      <c r="S7" s="65"/>
      <c r="T7" s="65"/>
      <c r="U7" s="65"/>
      <c r="V7" s="65"/>
      <c r="W7" s="65"/>
      <c r="X7" s="65"/>
      <c r="Y7" s="65"/>
      <c r="Z7" s="65"/>
      <c r="AA7" s="65"/>
      <c r="AB7" s="65"/>
      <c r="AC7" s="65"/>
      <c r="AD7" s="65"/>
      <c r="AE7" s="65"/>
      <c r="AF7" s="66"/>
      <c r="AG7" s="66"/>
    </row>
    <row r="8" spans="1:33" ht="13.5" customHeight="1">
      <c r="A8" s="386" t="s">
        <v>12</v>
      </c>
      <c r="B8" s="380"/>
      <c r="C8" s="380"/>
      <c r="D8" s="380"/>
      <c r="E8" s="380"/>
      <c r="F8" s="380"/>
      <c r="G8" s="380"/>
      <c r="H8" s="380"/>
      <c r="I8" s="380"/>
      <c r="J8" s="380"/>
      <c r="K8" s="380"/>
      <c r="L8" s="380"/>
      <c r="M8" s="381"/>
      <c r="N8" s="434" t="s">
        <v>21</v>
      </c>
      <c r="O8" s="434"/>
      <c r="P8" s="434"/>
      <c r="Q8" s="434"/>
      <c r="R8" s="435"/>
      <c r="S8" s="65"/>
      <c r="T8" s="65"/>
      <c r="U8" s="65"/>
      <c r="V8" s="65"/>
      <c r="W8" s="65"/>
      <c r="X8" s="65"/>
      <c r="Y8" s="65"/>
      <c r="Z8" s="65"/>
      <c r="AA8" s="65"/>
      <c r="AB8" s="65"/>
      <c r="AC8" s="65"/>
      <c r="AD8" s="65"/>
      <c r="AE8" s="65"/>
      <c r="AF8" s="66"/>
      <c r="AG8" s="66"/>
    </row>
    <row r="9" spans="1:33" ht="13.5" customHeight="1">
      <c r="A9" s="386" t="s">
        <v>13</v>
      </c>
      <c r="B9" s="380"/>
      <c r="C9" s="380"/>
      <c r="D9" s="380"/>
      <c r="E9" s="380"/>
      <c r="F9" s="380"/>
      <c r="G9" s="380"/>
      <c r="H9" s="380"/>
      <c r="I9" s="380"/>
      <c r="J9" s="380"/>
      <c r="K9" s="380"/>
      <c r="L9" s="380"/>
      <c r="M9" s="381"/>
      <c r="N9" s="452" t="s">
        <v>21</v>
      </c>
      <c r="O9" s="434"/>
      <c r="P9" s="434"/>
      <c r="Q9" s="434"/>
      <c r="R9" s="435"/>
      <c r="S9" s="65"/>
      <c r="T9" s="65"/>
      <c r="U9" s="65"/>
      <c r="V9" s="65"/>
      <c r="W9" s="65"/>
      <c r="X9" s="65"/>
      <c r="Y9" s="65"/>
      <c r="Z9" s="65"/>
      <c r="AA9" s="65"/>
      <c r="AB9" s="65"/>
      <c r="AC9" s="65"/>
      <c r="AD9" s="65"/>
      <c r="AE9" s="65"/>
      <c r="AF9" s="66"/>
      <c r="AG9" s="66"/>
    </row>
    <row r="10" spans="1:33" ht="26.25" customHeight="1">
      <c r="A10" s="386" t="s">
        <v>938</v>
      </c>
      <c r="B10" s="380"/>
      <c r="C10" s="380"/>
      <c r="D10" s="380"/>
      <c r="E10" s="380"/>
      <c r="F10" s="380"/>
      <c r="G10" s="380"/>
      <c r="H10" s="380"/>
      <c r="I10" s="380"/>
      <c r="J10" s="380"/>
      <c r="K10" s="380"/>
      <c r="L10" s="380"/>
      <c r="M10" s="381"/>
      <c r="N10" s="427" t="s">
        <v>21</v>
      </c>
      <c r="O10" s="428"/>
      <c r="P10" s="428"/>
      <c r="Q10" s="428"/>
      <c r="R10" s="429"/>
      <c r="S10" s="69" t="s">
        <v>28</v>
      </c>
      <c r="T10" s="459" t="s">
        <v>1294</v>
      </c>
      <c r="U10" s="459"/>
      <c r="V10" s="459"/>
      <c r="W10" s="459"/>
      <c r="X10" s="459"/>
      <c r="Y10" s="459"/>
      <c r="Z10" s="459"/>
      <c r="AA10" s="459"/>
      <c r="AB10" s="459"/>
      <c r="AC10" s="459"/>
      <c r="AD10" s="459"/>
      <c r="AE10" s="459"/>
      <c r="AF10" s="459"/>
      <c r="AG10" s="66"/>
    </row>
    <row r="11" spans="1:33" ht="13.5" customHeight="1">
      <c r="A11" s="386" t="s">
        <v>14</v>
      </c>
      <c r="B11" s="380"/>
      <c r="C11" s="380"/>
      <c r="D11" s="380"/>
      <c r="E11" s="380"/>
      <c r="F11" s="380"/>
      <c r="G11" s="380"/>
      <c r="H11" s="380"/>
      <c r="I11" s="380"/>
      <c r="J11" s="380"/>
      <c r="K11" s="380"/>
      <c r="L11" s="380"/>
      <c r="M11" s="381"/>
      <c r="N11" s="330"/>
      <c r="O11" s="330"/>
      <c r="P11" s="330"/>
      <c r="Q11" s="330"/>
      <c r="R11" s="331"/>
      <c r="S11" s="65"/>
      <c r="T11" s="460" t="s">
        <v>1295</v>
      </c>
      <c r="U11" s="460"/>
      <c r="V11" s="460"/>
      <c r="W11" s="460"/>
      <c r="X11" s="460"/>
      <c r="Y11" s="460"/>
      <c r="Z11" s="460"/>
      <c r="AA11" s="460"/>
      <c r="AB11" s="70"/>
      <c r="AC11" s="70"/>
      <c r="AD11" s="70"/>
      <c r="AE11" s="70"/>
      <c r="AF11" s="70"/>
      <c r="AG11" s="66"/>
    </row>
    <row r="12" spans="1:33" ht="27" customHeight="1">
      <c r="A12" s="386" t="s">
        <v>931</v>
      </c>
      <c r="B12" s="380"/>
      <c r="C12" s="380"/>
      <c r="D12" s="380"/>
      <c r="E12" s="380"/>
      <c r="F12" s="380"/>
      <c r="G12" s="380"/>
      <c r="H12" s="380"/>
      <c r="I12" s="380"/>
      <c r="J12" s="380"/>
      <c r="K12" s="380"/>
      <c r="L12" s="380"/>
      <c r="M12" s="381"/>
      <c r="N12" s="330"/>
      <c r="O12" s="330"/>
      <c r="P12" s="330"/>
      <c r="Q12" s="330"/>
      <c r="R12" s="331"/>
      <c r="S12" s="65"/>
      <c r="T12" s="65"/>
      <c r="U12" s="65"/>
      <c r="V12" s="65"/>
      <c r="W12" s="65"/>
      <c r="X12" s="65"/>
      <c r="Y12" s="65"/>
      <c r="Z12" s="65"/>
      <c r="AA12" s="65"/>
      <c r="AB12" s="65"/>
      <c r="AC12" s="65"/>
      <c r="AD12" s="65"/>
      <c r="AE12" s="65"/>
      <c r="AF12" s="66"/>
      <c r="AG12" s="66"/>
    </row>
    <row r="13" spans="1:33" ht="13.5" customHeight="1">
      <c r="A13" s="386" t="s">
        <v>15</v>
      </c>
      <c r="B13" s="380"/>
      <c r="C13" s="380"/>
      <c r="D13" s="380"/>
      <c r="E13" s="380"/>
      <c r="F13" s="380"/>
      <c r="G13" s="380"/>
      <c r="H13" s="380"/>
      <c r="I13" s="380"/>
      <c r="J13" s="380"/>
      <c r="K13" s="380"/>
      <c r="L13" s="380"/>
      <c r="M13" s="381"/>
      <c r="N13" s="436"/>
      <c r="O13" s="436"/>
      <c r="P13" s="436"/>
      <c r="Q13" s="436"/>
      <c r="R13" s="437"/>
      <c r="S13" s="66"/>
      <c r="T13" s="66"/>
      <c r="U13" s="66"/>
      <c r="V13" s="66"/>
      <c r="W13" s="66"/>
      <c r="X13" s="66"/>
      <c r="Y13" s="66"/>
      <c r="Z13" s="66"/>
      <c r="AA13" s="66"/>
      <c r="AB13" s="66"/>
      <c r="AC13" s="66"/>
      <c r="AD13" s="66"/>
      <c r="AE13" s="66"/>
      <c r="AF13" s="66"/>
      <c r="AG13" s="66"/>
    </row>
    <row r="14" spans="1:33" ht="13.5" customHeight="1">
      <c r="A14" s="386" t="s">
        <v>16</v>
      </c>
      <c r="B14" s="380"/>
      <c r="C14" s="380"/>
      <c r="D14" s="380"/>
      <c r="E14" s="380"/>
      <c r="F14" s="380"/>
      <c r="G14" s="380"/>
      <c r="H14" s="380"/>
      <c r="I14" s="380"/>
      <c r="J14" s="380"/>
      <c r="K14" s="380"/>
      <c r="L14" s="380"/>
      <c r="M14" s="381"/>
      <c r="N14" s="330"/>
      <c r="O14" s="330"/>
      <c r="P14" s="330"/>
      <c r="Q14" s="330"/>
      <c r="R14" s="331"/>
      <c r="S14" s="66"/>
      <c r="T14" s="66"/>
      <c r="U14" s="66"/>
      <c r="V14" s="66"/>
      <c r="W14" s="66"/>
      <c r="X14" s="66"/>
      <c r="Y14" s="66"/>
      <c r="Z14" s="66"/>
      <c r="AA14" s="66"/>
      <c r="AB14" s="66"/>
      <c r="AC14" s="66"/>
      <c r="AD14" s="66"/>
      <c r="AE14" s="66"/>
      <c r="AF14" s="66"/>
      <c r="AG14" s="66"/>
    </row>
    <row r="15" spans="1:33" ht="13.5" customHeight="1">
      <c r="A15" s="386" t="s">
        <v>17</v>
      </c>
      <c r="B15" s="380"/>
      <c r="C15" s="380"/>
      <c r="D15" s="380"/>
      <c r="E15" s="380"/>
      <c r="F15" s="380"/>
      <c r="G15" s="380"/>
      <c r="H15" s="380"/>
      <c r="I15" s="380"/>
      <c r="J15" s="380"/>
      <c r="K15" s="380"/>
      <c r="L15" s="380"/>
      <c r="M15" s="381"/>
      <c r="N15" s="330"/>
      <c r="O15" s="330"/>
      <c r="P15" s="330"/>
      <c r="Q15" s="330"/>
      <c r="R15" s="331"/>
      <c r="S15" s="66"/>
      <c r="T15" s="66"/>
      <c r="U15" s="66"/>
      <c r="V15" s="66"/>
      <c r="W15" s="66"/>
      <c r="X15" s="66"/>
      <c r="Y15" s="66"/>
      <c r="Z15" s="66"/>
      <c r="AA15" s="66"/>
      <c r="AB15" s="66"/>
      <c r="AC15" s="66"/>
      <c r="AD15" s="66"/>
      <c r="AE15" s="66"/>
      <c r="AF15" s="66"/>
      <c r="AG15" s="66"/>
    </row>
    <row r="16" spans="1:33" ht="13.5" customHeight="1">
      <c r="A16" s="386" t="s">
        <v>18</v>
      </c>
      <c r="B16" s="380"/>
      <c r="C16" s="380"/>
      <c r="D16" s="380"/>
      <c r="E16" s="380"/>
      <c r="F16" s="380"/>
      <c r="G16" s="380"/>
      <c r="H16" s="380"/>
      <c r="I16" s="380"/>
      <c r="J16" s="380"/>
      <c r="K16" s="380"/>
      <c r="L16" s="380"/>
      <c r="M16" s="381"/>
      <c r="N16" s="330"/>
      <c r="O16" s="330"/>
      <c r="P16" s="330"/>
      <c r="Q16" s="330"/>
      <c r="R16" s="331"/>
      <c r="S16" s="66"/>
      <c r="T16" s="66"/>
      <c r="U16" s="66"/>
      <c r="V16" s="66"/>
      <c r="W16" s="66"/>
      <c r="X16" s="66"/>
      <c r="Y16" s="66"/>
      <c r="Z16" s="66"/>
      <c r="AA16" s="66"/>
      <c r="AB16" s="66"/>
      <c r="AC16" s="66"/>
      <c r="AD16" s="66"/>
      <c r="AE16" s="66"/>
      <c r="AF16" s="66"/>
      <c r="AG16" s="66"/>
    </row>
    <row r="17" spans="1:36" ht="13.5" customHeight="1">
      <c r="A17" s="386" t="s">
        <v>19</v>
      </c>
      <c r="B17" s="380"/>
      <c r="C17" s="380"/>
      <c r="D17" s="380"/>
      <c r="E17" s="380"/>
      <c r="F17" s="380"/>
      <c r="G17" s="380"/>
      <c r="H17" s="380"/>
      <c r="I17" s="380"/>
      <c r="J17" s="380"/>
      <c r="K17" s="380"/>
      <c r="L17" s="380"/>
      <c r="M17" s="381"/>
      <c r="N17" s="330"/>
      <c r="O17" s="330"/>
      <c r="P17" s="330"/>
      <c r="Q17" s="330"/>
      <c r="R17" s="331"/>
      <c r="S17" s="66"/>
      <c r="T17" s="66"/>
      <c r="U17" s="66"/>
      <c r="V17" s="66"/>
      <c r="W17" s="66"/>
      <c r="X17" s="66"/>
      <c r="Y17" s="66"/>
      <c r="Z17" s="66"/>
      <c r="AA17" s="66"/>
      <c r="AB17" s="66"/>
      <c r="AC17" s="66"/>
      <c r="AD17" s="66"/>
      <c r="AE17" s="66"/>
      <c r="AF17" s="66"/>
      <c r="AG17" s="66"/>
    </row>
    <row r="18" spans="1:36" ht="13.5" customHeight="1">
      <c r="A18" s="386" t="s">
        <v>20</v>
      </c>
      <c r="B18" s="380"/>
      <c r="C18" s="380"/>
      <c r="D18" s="380"/>
      <c r="E18" s="380"/>
      <c r="F18" s="380"/>
      <c r="G18" s="380"/>
      <c r="H18" s="380"/>
      <c r="I18" s="380"/>
      <c r="J18" s="380"/>
      <c r="K18" s="380"/>
      <c r="L18" s="380"/>
      <c r="M18" s="381"/>
      <c r="N18" s="330"/>
      <c r="O18" s="330"/>
      <c r="P18" s="330"/>
      <c r="Q18" s="330"/>
      <c r="R18" s="331"/>
      <c r="S18" s="66"/>
      <c r="T18" s="66"/>
      <c r="U18" s="66"/>
      <c r="V18" s="66"/>
      <c r="W18" s="66"/>
      <c r="X18" s="66"/>
      <c r="Y18" s="66"/>
      <c r="Z18" s="66"/>
      <c r="AA18" s="66"/>
      <c r="AB18" s="66"/>
      <c r="AC18" s="66"/>
      <c r="AD18" s="66"/>
      <c r="AE18" s="66"/>
      <c r="AF18" s="66"/>
      <c r="AG18" s="66"/>
    </row>
    <row r="19" spans="1:36" ht="26.25" customHeight="1">
      <c r="A19" s="386" t="s">
        <v>936</v>
      </c>
      <c r="B19" s="380"/>
      <c r="C19" s="380"/>
      <c r="D19" s="380"/>
      <c r="E19" s="380"/>
      <c r="F19" s="380"/>
      <c r="G19" s="380"/>
      <c r="H19" s="380"/>
      <c r="I19" s="380"/>
      <c r="J19" s="380"/>
      <c r="K19" s="380"/>
      <c r="L19" s="380"/>
      <c r="M19" s="381"/>
      <c r="N19" s="427" t="s">
        <v>21</v>
      </c>
      <c r="O19" s="428"/>
      <c r="P19" s="428"/>
      <c r="Q19" s="428"/>
      <c r="R19" s="429"/>
      <c r="S19" s="66"/>
      <c r="T19" s="66"/>
      <c r="U19" s="66"/>
      <c r="V19" s="66"/>
      <c r="W19" s="66"/>
      <c r="X19" s="66"/>
      <c r="Y19" s="66"/>
      <c r="Z19" s="66"/>
      <c r="AA19" s="66"/>
      <c r="AB19" s="66"/>
      <c r="AC19" s="66"/>
      <c r="AD19" s="66"/>
      <c r="AE19" s="66"/>
      <c r="AF19" s="66"/>
      <c r="AG19" s="66"/>
    </row>
    <row r="20" spans="1:36" ht="13.5" customHeight="1">
      <c r="A20" s="431" t="s">
        <v>1326</v>
      </c>
      <c r="B20" s="380"/>
      <c r="C20" s="380"/>
      <c r="D20" s="380"/>
      <c r="E20" s="380"/>
      <c r="F20" s="380"/>
      <c r="G20" s="380"/>
      <c r="H20" s="380"/>
      <c r="I20" s="380"/>
      <c r="J20" s="380"/>
      <c r="K20" s="380"/>
      <c r="L20" s="380"/>
      <c r="M20" s="381"/>
      <c r="N20" s="330"/>
      <c r="O20" s="330"/>
      <c r="P20" s="330"/>
      <c r="Q20" s="330"/>
      <c r="R20" s="331"/>
      <c r="S20" s="66"/>
      <c r="T20" s="66"/>
      <c r="U20" s="66"/>
      <c r="V20" s="66"/>
      <c r="W20" s="66"/>
      <c r="X20" s="66"/>
      <c r="Y20" s="66"/>
      <c r="Z20" s="66"/>
      <c r="AA20" s="66"/>
      <c r="AB20" s="66"/>
      <c r="AC20" s="66"/>
      <c r="AD20" s="66"/>
      <c r="AE20" s="66"/>
      <c r="AF20" s="66"/>
      <c r="AG20" s="66"/>
    </row>
    <row r="21" spans="1:36" ht="13.5" customHeight="1">
      <c r="A21" s="431" t="s">
        <v>1327</v>
      </c>
      <c r="B21" s="380"/>
      <c r="C21" s="380"/>
      <c r="D21" s="380"/>
      <c r="E21" s="380"/>
      <c r="F21" s="380"/>
      <c r="G21" s="380"/>
      <c r="H21" s="380"/>
      <c r="I21" s="380"/>
      <c r="J21" s="380"/>
      <c r="K21" s="380"/>
      <c r="L21" s="380"/>
      <c r="M21" s="381"/>
      <c r="N21" s="330"/>
      <c r="O21" s="330"/>
      <c r="P21" s="330"/>
      <c r="Q21" s="330"/>
      <c r="R21" s="331"/>
      <c r="S21" s="66"/>
      <c r="T21" s="66"/>
      <c r="U21" s="66"/>
      <c r="V21" s="66"/>
      <c r="W21" s="66"/>
      <c r="X21" s="66"/>
      <c r="Y21" s="66"/>
      <c r="Z21" s="66"/>
      <c r="AA21" s="66"/>
      <c r="AB21" s="66"/>
      <c r="AC21" s="66"/>
      <c r="AD21" s="66"/>
      <c r="AE21" s="66"/>
      <c r="AF21" s="66"/>
      <c r="AG21" s="66"/>
    </row>
    <row r="22" spans="1:36" ht="13.5" customHeight="1">
      <c r="A22" s="386" t="s">
        <v>935</v>
      </c>
      <c r="B22" s="380"/>
      <c r="C22" s="380"/>
      <c r="D22" s="380"/>
      <c r="E22" s="380"/>
      <c r="F22" s="380"/>
      <c r="G22" s="380"/>
      <c r="H22" s="380"/>
      <c r="I22" s="380"/>
      <c r="J22" s="380"/>
      <c r="K22" s="380"/>
      <c r="L22" s="380"/>
      <c r="M22" s="381"/>
      <c r="N22" s="427" t="s">
        <v>21</v>
      </c>
      <c r="O22" s="428"/>
      <c r="P22" s="428"/>
      <c r="Q22" s="428"/>
      <c r="R22" s="429"/>
      <c r="S22" s="66"/>
      <c r="T22" s="66"/>
      <c r="U22" s="66"/>
      <c r="V22" s="66"/>
      <c r="W22" s="66"/>
      <c r="X22" s="66"/>
      <c r="Y22" s="66"/>
      <c r="Z22" s="66"/>
      <c r="AA22" s="66"/>
      <c r="AB22" s="66"/>
      <c r="AC22" s="66"/>
      <c r="AD22" s="66"/>
      <c r="AE22" s="66"/>
      <c r="AF22" s="66"/>
      <c r="AG22" s="66"/>
    </row>
    <row r="23" spans="1:36" ht="13.5" customHeight="1">
      <c r="A23" s="431" t="s">
        <v>1328</v>
      </c>
      <c r="B23" s="380"/>
      <c r="C23" s="380"/>
      <c r="D23" s="380"/>
      <c r="E23" s="380"/>
      <c r="F23" s="380"/>
      <c r="G23" s="380"/>
      <c r="H23" s="380"/>
      <c r="I23" s="380"/>
      <c r="J23" s="380"/>
      <c r="K23" s="380"/>
      <c r="L23" s="380"/>
      <c r="M23" s="381"/>
      <c r="N23" s="329"/>
      <c r="O23" s="330"/>
      <c r="P23" s="330"/>
      <c r="Q23" s="330"/>
      <c r="R23" s="331"/>
      <c r="S23" s="66"/>
      <c r="T23" s="66"/>
      <c r="U23" s="66"/>
      <c r="V23" s="66"/>
      <c r="W23" s="66"/>
      <c r="X23" s="66"/>
      <c r="Y23" s="66"/>
      <c r="Z23" s="66"/>
      <c r="AA23" s="66"/>
      <c r="AB23" s="66"/>
      <c r="AC23" s="66"/>
      <c r="AD23" s="66"/>
      <c r="AE23" s="66"/>
      <c r="AF23" s="66"/>
      <c r="AG23" s="66"/>
    </row>
    <row r="24" spans="1:36" ht="121.5" customHeight="1">
      <c r="A24" s="431" t="s">
        <v>1329</v>
      </c>
      <c r="B24" s="380"/>
      <c r="C24" s="380"/>
      <c r="D24" s="380"/>
      <c r="E24" s="380"/>
      <c r="F24" s="380"/>
      <c r="G24" s="380"/>
      <c r="H24" s="380"/>
      <c r="I24" s="380"/>
      <c r="J24" s="380"/>
      <c r="K24" s="380"/>
      <c r="L24" s="380"/>
      <c r="M24" s="381"/>
      <c r="N24" s="390"/>
      <c r="O24" s="390"/>
      <c r="P24" s="390"/>
      <c r="Q24" s="390"/>
      <c r="R24" s="390"/>
      <c r="S24" s="66"/>
      <c r="T24" s="66"/>
      <c r="U24" s="66"/>
      <c r="V24" s="66"/>
      <c r="W24" s="66"/>
      <c r="X24" s="66"/>
      <c r="Y24" s="66"/>
      <c r="Z24" s="66"/>
      <c r="AA24" s="66"/>
      <c r="AB24" s="66"/>
      <c r="AC24" s="66"/>
      <c r="AD24" s="66"/>
      <c r="AE24" s="66"/>
      <c r="AF24" s="66"/>
      <c r="AG24" s="66"/>
    </row>
    <row r="25" spans="1:36" ht="13.5" customHeight="1">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row>
    <row r="26" spans="1:36" s="71" customFormat="1" ht="21" customHeight="1">
      <c r="A26" s="461" t="s">
        <v>22</v>
      </c>
      <c r="B26" s="461"/>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AI26" s="72"/>
      <c r="AJ26" s="72"/>
    </row>
    <row r="27" spans="1:36" ht="13.5" customHeight="1"/>
    <row r="28" spans="1:36" ht="26.25" customHeight="1">
      <c r="A28" s="67" t="s">
        <v>23</v>
      </c>
      <c r="B28" s="430" t="s">
        <v>942</v>
      </c>
      <c r="C28" s="430"/>
      <c r="D28" s="430"/>
      <c r="E28" s="430"/>
      <c r="F28" s="430"/>
      <c r="G28" s="430"/>
      <c r="H28" s="430"/>
      <c r="I28" s="430"/>
      <c r="J28" s="430"/>
      <c r="K28" s="430"/>
      <c r="L28" s="430"/>
      <c r="M28" s="430"/>
      <c r="N28" s="430"/>
      <c r="O28" s="430"/>
    </row>
    <row r="29" spans="1:36" ht="13.5" customHeight="1">
      <c r="B29" s="73"/>
      <c r="C29" s="73"/>
      <c r="D29" s="73"/>
      <c r="E29" s="73"/>
      <c r="F29" s="73"/>
      <c r="G29" s="432" t="s">
        <v>933</v>
      </c>
      <c r="H29" s="433"/>
      <c r="I29" s="432" t="s">
        <v>24</v>
      </c>
      <c r="J29" s="433"/>
      <c r="K29" s="432" t="s">
        <v>25</v>
      </c>
      <c r="L29" s="433"/>
      <c r="M29" s="432" t="s">
        <v>26</v>
      </c>
      <c r="N29" s="433"/>
      <c r="O29" s="432" t="s">
        <v>27</v>
      </c>
      <c r="P29" s="433"/>
      <c r="Q29" s="67" t="s">
        <v>28</v>
      </c>
      <c r="R29" s="395" t="s">
        <v>934</v>
      </c>
      <c r="S29" s="395"/>
      <c r="T29" s="395"/>
      <c r="U29" s="395"/>
      <c r="V29" s="395"/>
      <c r="W29" s="395"/>
      <c r="X29" s="395"/>
      <c r="Y29" s="395"/>
    </row>
    <row r="30" spans="1:36" ht="13.5" customHeight="1">
      <c r="B30" s="340" t="s">
        <v>949</v>
      </c>
      <c r="C30" s="341"/>
      <c r="D30" s="341"/>
      <c r="E30" s="341"/>
      <c r="F30" s="342"/>
      <c r="G30" s="424"/>
      <c r="H30" s="424"/>
      <c r="I30" s="424"/>
      <c r="J30" s="424"/>
      <c r="K30" s="424"/>
      <c r="L30" s="424"/>
      <c r="M30" s="447" t="s">
        <v>932</v>
      </c>
      <c r="N30" s="447"/>
      <c r="O30" s="424"/>
      <c r="P30" s="424"/>
      <c r="R30" s="395"/>
      <c r="S30" s="395"/>
      <c r="T30" s="395"/>
      <c r="U30" s="395"/>
      <c r="V30" s="395"/>
      <c r="W30" s="395"/>
      <c r="X30" s="395"/>
      <c r="Y30" s="395"/>
    </row>
    <row r="31" spans="1:36" ht="13.5" customHeight="1">
      <c r="B31" s="340" t="s">
        <v>950</v>
      </c>
      <c r="C31" s="341"/>
      <c r="D31" s="341"/>
      <c r="E31" s="341"/>
      <c r="F31" s="342"/>
      <c r="G31" s="424"/>
      <c r="H31" s="424"/>
      <c r="I31" s="424"/>
      <c r="J31" s="424"/>
      <c r="K31" s="424"/>
      <c r="L31" s="424"/>
      <c r="M31" s="447" t="s">
        <v>932</v>
      </c>
      <c r="N31" s="447"/>
      <c r="O31" s="424"/>
      <c r="P31" s="424"/>
      <c r="R31" s="395"/>
      <c r="S31" s="395"/>
      <c r="T31" s="395"/>
      <c r="U31" s="395"/>
      <c r="V31" s="395"/>
      <c r="W31" s="395"/>
      <c r="X31" s="395"/>
      <c r="Y31" s="395"/>
    </row>
    <row r="32" spans="1:36" ht="13.5" customHeight="1">
      <c r="B32" s="340" t="s">
        <v>30</v>
      </c>
      <c r="C32" s="341"/>
      <c r="D32" s="341"/>
      <c r="E32" s="341"/>
      <c r="F32" s="342"/>
      <c r="G32" s="424"/>
      <c r="H32" s="424"/>
      <c r="I32" s="424"/>
      <c r="J32" s="424"/>
      <c r="K32" s="424"/>
      <c r="L32" s="424"/>
      <c r="M32" s="447" t="s">
        <v>932</v>
      </c>
      <c r="N32" s="447"/>
      <c r="O32" s="424"/>
      <c r="P32" s="424"/>
      <c r="R32" s="395"/>
      <c r="S32" s="395"/>
      <c r="T32" s="395"/>
      <c r="U32" s="395"/>
      <c r="V32" s="395"/>
      <c r="W32" s="395"/>
      <c r="X32" s="395"/>
      <c r="Y32" s="395"/>
    </row>
    <row r="33" spans="2:31" ht="13.5" customHeight="1">
      <c r="B33" s="340" t="s">
        <v>951</v>
      </c>
      <c r="C33" s="341"/>
      <c r="D33" s="341"/>
      <c r="E33" s="341"/>
      <c r="F33" s="342"/>
      <c r="G33" s="424"/>
      <c r="H33" s="424"/>
      <c r="I33" s="424"/>
      <c r="J33" s="424"/>
      <c r="K33" s="424"/>
      <c r="L33" s="424"/>
      <c r="M33" s="447" t="s">
        <v>932</v>
      </c>
      <c r="N33" s="447"/>
      <c r="O33" s="424"/>
      <c r="P33" s="424"/>
      <c r="R33" s="395"/>
      <c r="S33" s="395"/>
      <c r="T33" s="395"/>
      <c r="U33" s="395"/>
      <c r="V33" s="395"/>
      <c r="W33" s="395"/>
      <c r="X33" s="395"/>
      <c r="Y33" s="395"/>
    </row>
    <row r="34" spans="2:31" ht="13.5" customHeight="1">
      <c r="B34" s="340" t="s">
        <v>31</v>
      </c>
      <c r="C34" s="341"/>
      <c r="D34" s="341"/>
      <c r="E34" s="341"/>
      <c r="F34" s="342"/>
      <c r="G34" s="424"/>
      <c r="H34" s="424"/>
      <c r="I34" s="424"/>
      <c r="J34" s="424"/>
      <c r="K34" s="424"/>
      <c r="L34" s="424"/>
      <c r="M34" s="447" t="s">
        <v>932</v>
      </c>
      <c r="N34" s="447"/>
      <c r="O34" s="424"/>
      <c r="P34" s="424"/>
      <c r="R34" s="395"/>
      <c r="S34" s="395"/>
      <c r="T34" s="395"/>
      <c r="U34" s="395"/>
      <c r="V34" s="395"/>
      <c r="W34" s="395"/>
      <c r="X34" s="395"/>
      <c r="Y34" s="395"/>
    </row>
    <row r="35" spans="2:31" ht="13.5" customHeight="1">
      <c r="B35" s="340" t="s">
        <v>32</v>
      </c>
      <c r="C35" s="341"/>
      <c r="D35" s="341"/>
      <c r="E35" s="341"/>
      <c r="F35" s="342"/>
      <c r="G35" s="424"/>
      <c r="H35" s="424"/>
      <c r="I35" s="424"/>
      <c r="J35" s="424"/>
      <c r="K35" s="424"/>
      <c r="L35" s="424"/>
      <c r="M35" s="447" t="s">
        <v>932</v>
      </c>
      <c r="N35" s="447"/>
      <c r="O35" s="424"/>
      <c r="P35" s="424"/>
      <c r="R35" s="395"/>
      <c r="S35" s="395"/>
      <c r="T35" s="395"/>
      <c r="U35" s="395"/>
      <c r="V35" s="395"/>
      <c r="W35" s="395"/>
      <c r="X35" s="395"/>
      <c r="Y35" s="395"/>
    </row>
    <row r="36" spans="2:31" ht="13.5" customHeight="1">
      <c r="B36" s="340" t="s">
        <v>952</v>
      </c>
      <c r="C36" s="341"/>
      <c r="D36" s="341"/>
      <c r="E36" s="341"/>
      <c r="F36" s="342"/>
      <c r="G36" s="424"/>
      <c r="H36" s="424"/>
      <c r="I36" s="424"/>
      <c r="J36" s="424"/>
      <c r="K36" s="424"/>
      <c r="L36" s="424"/>
      <c r="M36" s="447" t="s">
        <v>932</v>
      </c>
      <c r="N36" s="447"/>
      <c r="O36" s="424"/>
      <c r="P36" s="424"/>
      <c r="R36" s="395"/>
      <c r="S36" s="395"/>
      <c r="T36" s="395"/>
      <c r="U36" s="395"/>
      <c r="V36" s="395"/>
      <c r="W36" s="395"/>
      <c r="X36" s="395"/>
      <c r="Y36" s="395"/>
    </row>
    <row r="37" spans="2:31" ht="13.5" customHeight="1">
      <c r="B37" s="340" t="s">
        <v>953</v>
      </c>
      <c r="C37" s="341"/>
      <c r="D37" s="341"/>
      <c r="E37" s="341"/>
      <c r="F37" s="342"/>
      <c r="G37" s="424"/>
      <c r="H37" s="424"/>
      <c r="I37" s="424"/>
      <c r="J37" s="424"/>
      <c r="K37" s="424"/>
      <c r="L37" s="424"/>
      <c r="M37" s="447" t="s">
        <v>932</v>
      </c>
      <c r="N37" s="447"/>
      <c r="O37" s="424"/>
      <c r="P37" s="424"/>
      <c r="R37" s="74"/>
      <c r="S37" s="74"/>
      <c r="T37" s="74"/>
      <c r="U37" s="74"/>
      <c r="V37" s="74"/>
      <c r="W37" s="74"/>
      <c r="X37" s="74"/>
      <c r="Y37" s="74"/>
      <c r="Z37" s="74"/>
      <c r="AA37" s="74"/>
      <c r="AB37" s="74"/>
      <c r="AC37" s="74"/>
      <c r="AD37" s="74"/>
      <c r="AE37" s="74"/>
    </row>
    <row r="38" spans="2:31" ht="13.5" customHeight="1">
      <c r="B38" s="340" t="s">
        <v>954</v>
      </c>
      <c r="C38" s="341"/>
      <c r="D38" s="341"/>
      <c r="E38" s="341"/>
      <c r="F38" s="342"/>
      <c r="G38" s="424"/>
      <c r="H38" s="424"/>
      <c r="I38" s="424"/>
      <c r="J38" s="424"/>
      <c r="K38" s="424"/>
      <c r="L38" s="424"/>
      <c r="M38" s="447" t="s">
        <v>932</v>
      </c>
      <c r="N38" s="447"/>
      <c r="O38" s="424"/>
      <c r="P38" s="424"/>
      <c r="R38" s="75"/>
      <c r="S38" s="75"/>
      <c r="T38" s="75"/>
      <c r="U38" s="75"/>
      <c r="V38" s="75"/>
      <c r="W38" s="75"/>
      <c r="X38" s="75"/>
      <c r="Y38" s="75"/>
      <c r="Z38" s="74"/>
      <c r="AA38" s="74"/>
      <c r="AB38" s="74"/>
      <c r="AC38" s="74"/>
      <c r="AD38" s="74"/>
      <c r="AE38" s="74"/>
    </row>
    <row r="39" spans="2:31" ht="13.5" customHeight="1">
      <c r="B39" s="340" t="s">
        <v>955</v>
      </c>
      <c r="C39" s="341"/>
      <c r="D39" s="341"/>
      <c r="E39" s="341"/>
      <c r="F39" s="342"/>
      <c r="G39" s="424"/>
      <c r="H39" s="424"/>
      <c r="I39" s="424"/>
      <c r="J39" s="424"/>
      <c r="K39" s="424"/>
      <c r="L39" s="424"/>
      <c r="M39" s="447" t="s">
        <v>932</v>
      </c>
      <c r="N39" s="447"/>
      <c r="O39" s="424"/>
      <c r="P39" s="424"/>
      <c r="R39" s="75"/>
      <c r="S39" s="75"/>
      <c r="T39" s="75"/>
      <c r="U39" s="75"/>
      <c r="V39" s="75"/>
      <c r="W39" s="75"/>
      <c r="X39" s="75"/>
      <c r="Y39" s="75"/>
    </row>
    <row r="40" spans="2:31" ht="13.5" customHeight="1">
      <c r="B40" s="340" t="s">
        <v>956</v>
      </c>
      <c r="C40" s="341"/>
      <c r="D40" s="341"/>
      <c r="E40" s="341"/>
      <c r="F40" s="342"/>
      <c r="G40" s="424"/>
      <c r="H40" s="424"/>
      <c r="I40" s="424"/>
      <c r="J40" s="424"/>
      <c r="K40" s="424"/>
      <c r="L40" s="424"/>
      <c r="M40" s="447" t="s">
        <v>932</v>
      </c>
      <c r="N40" s="447"/>
      <c r="O40" s="424"/>
      <c r="P40" s="424"/>
      <c r="R40" s="75"/>
      <c r="S40" s="75"/>
      <c r="T40" s="75"/>
      <c r="U40" s="75"/>
      <c r="V40" s="75"/>
      <c r="W40" s="75"/>
      <c r="X40" s="75"/>
      <c r="Y40" s="75"/>
    </row>
    <row r="41" spans="2:31" ht="13.5" customHeight="1">
      <c r="B41" s="340" t="s">
        <v>957</v>
      </c>
      <c r="C41" s="341"/>
      <c r="D41" s="341"/>
      <c r="E41" s="341"/>
      <c r="F41" s="342"/>
      <c r="G41" s="424"/>
      <c r="H41" s="424"/>
      <c r="I41" s="424"/>
      <c r="J41" s="424"/>
      <c r="K41" s="424"/>
      <c r="L41" s="424"/>
      <c r="M41" s="447" t="s">
        <v>932</v>
      </c>
      <c r="N41" s="447"/>
      <c r="O41" s="424"/>
      <c r="P41" s="424"/>
      <c r="R41" s="75"/>
      <c r="S41" s="75"/>
      <c r="T41" s="75"/>
      <c r="U41" s="75"/>
      <c r="V41" s="75"/>
      <c r="W41" s="75"/>
      <c r="X41" s="75"/>
      <c r="Y41" s="75"/>
    </row>
    <row r="42" spans="2:31" ht="13.5" customHeight="1">
      <c r="B42" s="340" t="s">
        <v>958</v>
      </c>
      <c r="C42" s="341"/>
      <c r="D42" s="341"/>
      <c r="E42" s="341"/>
      <c r="F42" s="342"/>
      <c r="G42" s="424"/>
      <c r="H42" s="424"/>
      <c r="I42" s="424"/>
      <c r="J42" s="424"/>
      <c r="K42" s="424"/>
      <c r="L42" s="424"/>
      <c r="M42" s="447" t="s">
        <v>932</v>
      </c>
      <c r="N42" s="447"/>
      <c r="O42" s="424"/>
      <c r="P42" s="424"/>
      <c r="R42" s="75"/>
      <c r="S42" s="75"/>
      <c r="T42" s="75"/>
      <c r="U42" s="75"/>
      <c r="V42" s="75"/>
      <c r="W42" s="75"/>
      <c r="X42" s="75"/>
      <c r="Y42" s="75"/>
    </row>
    <row r="43" spans="2:31" ht="13.5" customHeight="1">
      <c r="B43" s="340" t="s">
        <v>959</v>
      </c>
      <c r="C43" s="341"/>
      <c r="D43" s="341"/>
      <c r="E43" s="341"/>
      <c r="F43" s="342"/>
      <c r="G43" s="424"/>
      <c r="H43" s="424"/>
      <c r="I43" s="424"/>
      <c r="J43" s="424"/>
      <c r="K43" s="424"/>
      <c r="L43" s="424"/>
      <c r="M43" s="447" t="s">
        <v>932</v>
      </c>
      <c r="N43" s="447"/>
      <c r="O43" s="424"/>
      <c r="P43" s="424"/>
      <c r="R43" s="75"/>
      <c r="S43" s="75"/>
      <c r="T43" s="75"/>
      <c r="U43" s="75"/>
      <c r="V43" s="75"/>
      <c r="W43" s="75"/>
      <c r="X43" s="75"/>
      <c r="Y43" s="75"/>
    </row>
    <row r="44" spans="2:31" ht="13.5" customHeight="1">
      <c r="B44" s="340" t="s">
        <v>937</v>
      </c>
      <c r="C44" s="341"/>
      <c r="D44" s="341"/>
      <c r="E44" s="341"/>
      <c r="F44" s="342"/>
      <c r="G44" s="424"/>
      <c r="H44" s="424"/>
      <c r="I44" s="424"/>
      <c r="J44" s="424"/>
      <c r="K44" s="424"/>
      <c r="L44" s="424"/>
      <c r="M44" s="447" t="s">
        <v>932</v>
      </c>
      <c r="N44" s="447"/>
      <c r="O44" s="424"/>
      <c r="P44" s="424"/>
      <c r="R44" s="75"/>
      <c r="S44" s="75"/>
      <c r="T44" s="75"/>
      <c r="U44" s="75"/>
      <c r="V44" s="75"/>
      <c r="W44" s="75"/>
      <c r="X44" s="75"/>
      <c r="Y44" s="75"/>
    </row>
    <row r="45" spans="2:31" ht="13.5" customHeight="1">
      <c r="B45" s="386" t="s">
        <v>33</v>
      </c>
      <c r="C45" s="380"/>
      <c r="D45" s="380"/>
      <c r="E45" s="380"/>
      <c r="F45" s="381"/>
      <c r="G45" s="424"/>
      <c r="H45" s="424"/>
      <c r="I45" s="424"/>
      <c r="J45" s="424"/>
      <c r="K45" s="424"/>
      <c r="L45" s="424"/>
      <c r="M45" s="447" t="s">
        <v>932</v>
      </c>
      <c r="N45" s="447"/>
      <c r="O45" s="424"/>
      <c r="P45" s="424"/>
      <c r="R45" s="75"/>
      <c r="S45" s="75"/>
      <c r="T45" s="75"/>
      <c r="U45" s="75"/>
      <c r="V45" s="75"/>
      <c r="W45" s="75"/>
      <c r="X45" s="75"/>
      <c r="Y45" s="75"/>
    </row>
    <row r="46" spans="2:31" ht="13.5" customHeight="1">
      <c r="B46" s="386" t="s">
        <v>34</v>
      </c>
      <c r="C46" s="380"/>
      <c r="D46" s="380"/>
      <c r="E46" s="380"/>
      <c r="F46" s="381"/>
      <c r="G46" s="424"/>
      <c r="H46" s="424"/>
      <c r="I46" s="424"/>
      <c r="J46" s="424"/>
      <c r="K46" s="424"/>
      <c r="L46" s="424"/>
      <c r="M46" s="424"/>
      <c r="N46" s="424"/>
      <c r="O46" s="424"/>
      <c r="P46" s="424"/>
      <c r="Q46" s="76"/>
      <c r="R46" s="77"/>
      <c r="S46" s="77"/>
      <c r="T46" s="77"/>
      <c r="U46" s="77"/>
      <c r="V46" s="77"/>
      <c r="W46" s="77"/>
      <c r="X46" s="77"/>
      <c r="Y46" s="77"/>
      <c r="Z46" s="77"/>
      <c r="AA46" s="77"/>
      <c r="AB46" s="77"/>
      <c r="AC46" s="77"/>
      <c r="AD46" s="77"/>
      <c r="AE46" s="77"/>
    </row>
    <row r="47" spans="2:31" ht="13.5" customHeight="1">
      <c r="B47" s="386" t="s">
        <v>1123</v>
      </c>
      <c r="C47" s="380"/>
      <c r="D47" s="380"/>
      <c r="E47" s="380"/>
      <c r="F47" s="381"/>
      <c r="G47" s="424"/>
      <c r="H47" s="424"/>
      <c r="I47" s="424"/>
      <c r="J47" s="424"/>
      <c r="K47" s="424"/>
      <c r="L47" s="424"/>
      <c r="M47" s="424"/>
      <c r="N47" s="424"/>
      <c r="O47" s="424"/>
      <c r="P47" s="424"/>
      <c r="Q47" s="78"/>
      <c r="R47" s="79"/>
      <c r="S47" s="79"/>
      <c r="T47" s="79"/>
      <c r="U47" s="79"/>
      <c r="V47" s="79"/>
      <c r="W47" s="79"/>
      <c r="X47" s="79"/>
      <c r="Y47" s="79"/>
      <c r="Z47" s="79"/>
      <c r="AA47" s="79"/>
      <c r="AB47" s="79"/>
      <c r="AC47" s="79"/>
      <c r="AD47" s="79"/>
      <c r="AE47" s="79"/>
    </row>
    <row r="48" spans="2:31" ht="26.25" customHeight="1">
      <c r="B48" s="386" t="s">
        <v>960</v>
      </c>
      <c r="C48" s="380"/>
      <c r="D48" s="380"/>
      <c r="E48" s="380"/>
      <c r="F48" s="381"/>
      <c r="G48" s="424"/>
      <c r="H48" s="424"/>
      <c r="I48" s="424"/>
      <c r="J48" s="424"/>
      <c r="K48" s="424"/>
      <c r="L48" s="424"/>
      <c r="M48" s="424"/>
      <c r="N48" s="424"/>
      <c r="O48" s="424"/>
      <c r="P48" s="424"/>
      <c r="R48" s="80"/>
      <c r="S48" s="80"/>
      <c r="T48" s="80"/>
      <c r="U48" s="80"/>
      <c r="V48" s="80"/>
      <c r="W48" s="80"/>
      <c r="X48" s="80"/>
      <c r="Y48" s="80"/>
    </row>
    <row r="49" spans="1:31" ht="13.5" customHeight="1">
      <c r="B49" s="340" t="s">
        <v>961</v>
      </c>
      <c r="C49" s="341"/>
      <c r="D49" s="341"/>
      <c r="E49" s="341"/>
      <c r="F49" s="342"/>
      <c r="G49" s="424"/>
      <c r="H49" s="424"/>
      <c r="I49" s="424"/>
      <c r="J49" s="424"/>
      <c r="K49" s="424"/>
      <c r="L49" s="424"/>
      <c r="M49" s="424"/>
      <c r="N49" s="424"/>
      <c r="O49" s="424"/>
      <c r="P49" s="424"/>
      <c r="R49" s="81"/>
      <c r="S49" s="81"/>
      <c r="T49" s="81"/>
      <c r="U49" s="81"/>
      <c r="V49" s="81"/>
      <c r="W49" s="81"/>
      <c r="X49" s="81"/>
      <c r="Y49" s="81"/>
    </row>
    <row r="50" spans="1:31" ht="13.5" customHeight="1">
      <c r="B50" s="340" t="s">
        <v>35</v>
      </c>
      <c r="C50" s="341"/>
      <c r="D50" s="341"/>
      <c r="E50" s="341"/>
      <c r="F50" s="342"/>
      <c r="G50" s="424"/>
      <c r="H50" s="424"/>
      <c r="I50" s="424"/>
      <c r="J50" s="424"/>
      <c r="K50" s="424"/>
      <c r="L50" s="424"/>
      <c r="M50" s="424"/>
      <c r="N50" s="424"/>
      <c r="O50" s="424"/>
      <c r="P50" s="424"/>
      <c r="R50" s="81"/>
      <c r="S50" s="81"/>
      <c r="T50" s="81"/>
      <c r="U50" s="81"/>
      <c r="V50" s="81"/>
      <c r="W50" s="81"/>
      <c r="X50" s="81"/>
      <c r="Y50" s="81"/>
    </row>
    <row r="51" spans="1:31" ht="27" customHeight="1">
      <c r="B51" s="340" t="s">
        <v>1124</v>
      </c>
      <c r="C51" s="341"/>
      <c r="D51" s="341"/>
      <c r="E51" s="341"/>
      <c r="F51" s="342"/>
      <c r="G51" s="424"/>
      <c r="H51" s="424"/>
      <c r="I51" s="424"/>
      <c r="J51" s="424"/>
      <c r="K51" s="447" t="s">
        <v>932</v>
      </c>
      <c r="L51" s="447"/>
      <c r="M51" s="447" t="s">
        <v>932</v>
      </c>
      <c r="N51" s="447"/>
      <c r="O51" s="447" t="s">
        <v>932</v>
      </c>
      <c r="P51" s="447"/>
      <c r="R51" s="81"/>
      <c r="S51" s="81"/>
      <c r="T51" s="81"/>
      <c r="U51" s="81"/>
      <c r="V51" s="81"/>
      <c r="W51" s="81"/>
      <c r="X51" s="81"/>
      <c r="Y51" s="81"/>
    </row>
    <row r="52" spans="1:31" ht="13.5" customHeight="1">
      <c r="B52" s="340" t="s">
        <v>962</v>
      </c>
      <c r="C52" s="341"/>
      <c r="D52" s="341"/>
      <c r="E52" s="341"/>
      <c r="F52" s="342"/>
      <c r="G52" s="424"/>
      <c r="H52" s="424"/>
      <c r="I52" s="424"/>
      <c r="J52" s="424"/>
      <c r="K52" s="447" t="s">
        <v>932</v>
      </c>
      <c r="L52" s="447"/>
      <c r="M52" s="447" t="s">
        <v>932</v>
      </c>
      <c r="N52" s="447"/>
      <c r="O52" s="447" t="s">
        <v>932</v>
      </c>
      <c r="P52" s="447"/>
      <c r="R52" s="81"/>
      <c r="S52" s="81"/>
      <c r="T52" s="81"/>
      <c r="U52" s="81"/>
      <c r="V52" s="81"/>
      <c r="W52" s="81"/>
      <c r="X52" s="81"/>
      <c r="Y52" s="81"/>
    </row>
    <row r="53" spans="1:31" ht="13.5" customHeight="1">
      <c r="B53" s="340" t="s">
        <v>963</v>
      </c>
      <c r="C53" s="341"/>
      <c r="D53" s="341"/>
      <c r="E53" s="354"/>
      <c r="F53" s="354"/>
      <c r="G53" s="81"/>
      <c r="I53" s="80"/>
      <c r="J53" s="80"/>
      <c r="K53" s="80"/>
      <c r="L53" s="80"/>
      <c r="M53" s="80"/>
      <c r="N53" s="80"/>
      <c r="O53" s="80"/>
      <c r="P53" s="82"/>
      <c r="R53" s="75"/>
      <c r="S53" s="75"/>
      <c r="T53" s="75"/>
      <c r="U53" s="75"/>
      <c r="V53" s="75"/>
      <c r="W53" s="75"/>
      <c r="X53" s="75"/>
      <c r="Y53" s="75"/>
    </row>
    <row r="54" spans="1:31" ht="13.5" customHeight="1">
      <c r="B54" s="83"/>
      <c r="C54" s="425" t="s">
        <v>964</v>
      </c>
      <c r="D54" s="425"/>
      <c r="E54" s="424"/>
      <c r="F54" s="424"/>
      <c r="G54" s="424"/>
      <c r="H54" s="424"/>
      <c r="I54" s="424"/>
      <c r="J54" s="424"/>
      <c r="K54" s="424"/>
      <c r="L54" s="424"/>
      <c r="M54" s="424"/>
      <c r="N54" s="424"/>
      <c r="O54" s="424"/>
      <c r="P54" s="424"/>
      <c r="R54" s="75"/>
      <c r="S54" s="75"/>
      <c r="T54" s="75"/>
      <c r="U54" s="75"/>
      <c r="V54" s="75"/>
      <c r="W54" s="75"/>
      <c r="X54" s="75"/>
      <c r="Y54" s="75"/>
    </row>
    <row r="55" spans="1:31" ht="13.5" customHeight="1">
      <c r="B55" s="84"/>
      <c r="C55" s="426" t="s">
        <v>964</v>
      </c>
      <c r="D55" s="426"/>
      <c r="E55" s="424"/>
      <c r="F55" s="424"/>
      <c r="G55" s="424"/>
      <c r="H55" s="424"/>
      <c r="I55" s="424"/>
      <c r="J55" s="424"/>
      <c r="K55" s="424"/>
      <c r="L55" s="424"/>
      <c r="M55" s="424"/>
      <c r="N55" s="424"/>
      <c r="O55" s="424"/>
      <c r="P55" s="424"/>
      <c r="R55" s="75"/>
      <c r="S55" s="75"/>
      <c r="T55" s="75"/>
      <c r="U55" s="75"/>
      <c r="V55" s="75"/>
      <c r="W55" s="75"/>
      <c r="X55" s="75"/>
      <c r="Y55" s="75"/>
    </row>
    <row r="56" spans="1:31" ht="13.5" customHeight="1">
      <c r="B56" s="84"/>
      <c r="C56" s="426" t="s">
        <v>964</v>
      </c>
      <c r="D56" s="426"/>
      <c r="E56" s="424"/>
      <c r="F56" s="424"/>
      <c r="G56" s="424"/>
      <c r="H56" s="424"/>
      <c r="I56" s="424"/>
      <c r="J56" s="424"/>
      <c r="K56" s="424"/>
      <c r="L56" s="424"/>
      <c r="M56" s="424"/>
      <c r="N56" s="424"/>
      <c r="O56" s="424"/>
      <c r="P56" s="424"/>
      <c r="R56" s="75"/>
      <c r="S56" s="75"/>
      <c r="T56" s="75"/>
      <c r="U56" s="75"/>
      <c r="V56" s="75"/>
      <c r="W56" s="75"/>
      <c r="X56" s="75"/>
      <c r="Y56" s="75"/>
    </row>
    <row r="57" spans="1:31" ht="13.5" customHeight="1">
      <c r="B57" s="84"/>
      <c r="C57" s="426" t="s">
        <v>964</v>
      </c>
      <c r="D57" s="426"/>
      <c r="E57" s="424"/>
      <c r="F57" s="424"/>
      <c r="G57" s="424"/>
      <c r="H57" s="424"/>
      <c r="I57" s="424"/>
      <c r="J57" s="424"/>
      <c r="K57" s="424"/>
      <c r="L57" s="424"/>
      <c r="M57" s="424"/>
      <c r="N57" s="424"/>
      <c r="O57" s="424"/>
      <c r="P57" s="424"/>
      <c r="R57" s="75"/>
      <c r="S57" s="75"/>
      <c r="T57" s="75"/>
      <c r="U57" s="75"/>
      <c r="V57" s="75"/>
      <c r="W57" s="75"/>
      <c r="X57" s="75"/>
      <c r="Y57" s="75"/>
    </row>
    <row r="58" spans="1:31" ht="13.5" customHeight="1">
      <c r="B58" s="84"/>
      <c r="C58" s="426" t="s">
        <v>964</v>
      </c>
      <c r="D58" s="426"/>
      <c r="E58" s="424"/>
      <c r="F58" s="424"/>
      <c r="G58" s="424"/>
      <c r="H58" s="424"/>
      <c r="I58" s="424"/>
      <c r="J58" s="424"/>
      <c r="K58" s="424"/>
      <c r="L58" s="424"/>
      <c r="M58" s="424"/>
      <c r="N58" s="424"/>
      <c r="O58" s="424"/>
      <c r="P58" s="424"/>
      <c r="R58" s="75"/>
      <c r="S58" s="75"/>
      <c r="T58" s="75"/>
      <c r="U58" s="75"/>
      <c r="V58" s="75"/>
      <c r="W58" s="75"/>
      <c r="X58" s="75"/>
      <c r="Y58" s="75"/>
      <c r="AB58" s="77"/>
      <c r="AC58" s="77"/>
      <c r="AD58" s="77"/>
      <c r="AE58" s="77"/>
    </row>
    <row r="59" spans="1:31" ht="13.5" customHeight="1">
      <c r="B59" s="84"/>
      <c r="C59" s="426" t="s">
        <v>964</v>
      </c>
      <c r="D59" s="426"/>
      <c r="E59" s="424"/>
      <c r="F59" s="424"/>
      <c r="G59" s="424"/>
      <c r="H59" s="424"/>
      <c r="I59" s="424"/>
      <c r="J59" s="424"/>
      <c r="K59" s="424"/>
      <c r="L59" s="424"/>
      <c r="M59" s="424"/>
      <c r="N59" s="424"/>
      <c r="O59" s="424"/>
      <c r="P59" s="424"/>
      <c r="R59" s="75"/>
      <c r="S59" s="75"/>
      <c r="T59" s="75"/>
      <c r="U59" s="75"/>
      <c r="V59" s="75"/>
      <c r="W59" s="75"/>
      <c r="X59" s="75"/>
      <c r="Y59" s="75"/>
    </row>
    <row r="60" spans="1:31" ht="13.5" customHeight="1">
      <c r="B60" s="395" t="s">
        <v>965</v>
      </c>
      <c r="C60" s="395"/>
      <c r="D60" s="395"/>
      <c r="E60" s="395"/>
      <c r="F60" s="395"/>
      <c r="G60" s="395"/>
    </row>
    <row r="61" spans="1:31" ht="13.5" customHeight="1">
      <c r="B61" s="75"/>
      <c r="C61" s="75"/>
      <c r="D61" s="75"/>
      <c r="E61" s="75"/>
      <c r="F61" s="75"/>
      <c r="G61" s="75"/>
    </row>
    <row r="62" spans="1:31" ht="13.5" customHeight="1">
      <c r="A62" s="67" t="s">
        <v>1283</v>
      </c>
      <c r="B62" s="465" t="s">
        <v>1000</v>
      </c>
      <c r="C62" s="465"/>
      <c r="D62" s="465"/>
      <c r="E62" s="465"/>
      <c r="F62" s="465"/>
      <c r="G62" s="465"/>
      <c r="H62" s="465"/>
      <c r="I62" s="465"/>
      <c r="J62" s="465"/>
      <c r="K62" s="465"/>
      <c r="L62" s="465"/>
      <c r="M62" s="465"/>
      <c r="N62" s="465"/>
      <c r="O62" s="465"/>
    </row>
    <row r="63" spans="1:31" ht="13.5" customHeight="1">
      <c r="B63" s="337" t="s">
        <v>993</v>
      </c>
      <c r="C63" s="337"/>
      <c r="D63" s="337"/>
      <c r="E63" s="390"/>
      <c r="F63" s="390"/>
      <c r="G63" s="390"/>
      <c r="H63" s="390"/>
      <c r="I63" s="390"/>
    </row>
    <row r="64" spans="1:31" ht="13.5" customHeight="1">
      <c r="B64" s="337" t="s">
        <v>1185</v>
      </c>
      <c r="C64" s="337"/>
      <c r="D64" s="337"/>
      <c r="E64" s="390"/>
      <c r="F64" s="390"/>
      <c r="G64" s="390"/>
      <c r="H64" s="390"/>
      <c r="I64" s="390"/>
    </row>
    <row r="65" spans="1:35" ht="13.5" customHeight="1">
      <c r="B65" s="337" t="s">
        <v>1284</v>
      </c>
      <c r="C65" s="337"/>
      <c r="D65" s="337"/>
      <c r="E65" s="390"/>
      <c r="F65" s="390"/>
      <c r="G65" s="390"/>
      <c r="H65" s="390"/>
      <c r="I65" s="390"/>
    </row>
    <row r="66" spans="1:35" ht="13.5" customHeight="1">
      <c r="B66" s="337" t="s">
        <v>1225</v>
      </c>
      <c r="C66" s="337"/>
      <c r="D66" s="337"/>
      <c r="E66" s="390"/>
      <c r="F66" s="390"/>
      <c r="G66" s="390"/>
      <c r="H66" s="390"/>
      <c r="I66" s="390"/>
    </row>
    <row r="67" spans="1:35" ht="13.5" customHeight="1">
      <c r="B67" s="337" t="s">
        <v>1273</v>
      </c>
      <c r="C67" s="337"/>
      <c r="D67" s="337"/>
      <c r="E67" s="390"/>
      <c r="F67" s="390"/>
      <c r="G67" s="390"/>
      <c r="H67" s="390"/>
      <c r="I67" s="390"/>
    </row>
    <row r="68" spans="1:35" ht="13.5" customHeight="1">
      <c r="B68" s="337" t="s">
        <v>1285</v>
      </c>
      <c r="C68" s="337"/>
      <c r="D68" s="337"/>
      <c r="E68" s="390"/>
      <c r="F68" s="390"/>
      <c r="G68" s="390"/>
      <c r="H68" s="390"/>
      <c r="I68" s="390"/>
    </row>
    <row r="69" spans="1:35" ht="13.5" customHeight="1">
      <c r="B69" s="337" t="s">
        <v>1286</v>
      </c>
      <c r="C69" s="337"/>
      <c r="D69" s="337"/>
      <c r="E69" s="390"/>
      <c r="F69" s="390"/>
      <c r="G69" s="390"/>
      <c r="H69" s="390"/>
      <c r="I69" s="390"/>
    </row>
    <row r="70" spans="1:35" ht="13.5" customHeight="1">
      <c r="B70" s="337" t="s">
        <v>1287</v>
      </c>
      <c r="C70" s="337"/>
      <c r="D70" s="337"/>
      <c r="E70" s="390"/>
      <c r="F70" s="390"/>
      <c r="G70" s="390"/>
      <c r="H70" s="390"/>
      <c r="I70" s="390"/>
    </row>
    <row r="71" spans="1:35" ht="13.5" customHeight="1"/>
    <row r="72" spans="1:35" ht="13.5" customHeight="1">
      <c r="A72" s="396" t="s">
        <v>37</v>
      </c>
      <c r="B72" s="397"/>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8"/>
    </row>
    <row r="73" spans="1:35" ht="13.5" customHeight="1">
      <c r="A73" s="392" t="s">
        <v>38</v>
      </c>
      <c r="B73" s="393"/>
      <c r="C73" s="393"/>
      <c r="D73" s="393"/>
      <c r="E73" s="393"/>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4"/>
    </row>
    <row r="74" spans="1:35" s="85" customFormat="1" ht="13.5" customHeight="1">
      <c r="A74" s="399" t="s">
        <v>39</v>
      </c>
      <c r="B74" s="399"/>
      <c r="C74" s="399" t="s">
        <v>40</v>
      </c>
      <c r="D74" s="399"/>
      <c r="E74" s="399"/>
      <c r="F74" s="399"/>
      <c r="G74" s="399"/>
      <c r="H74" s="399"/>
      <c r="I74" s="399"/>
      <c r="J74" s="399"/>
      <c r="K74" s="399"/>
      <c r="L74" s="399"/>
      <c r="M74" s="399"/>
      <c r="N74" s="399"/>
      <c r="O74" s="328" t="s">
        <v>41</v>
      </c>
      <c r="P74" s="328"/>
      <c r="Q74" s="328" t="s">
        <v>42</v>
      </c>
      <c r="R74" s="328"/>
      <c r="S74" s="328" t="s">
        <v>43</v>
      </c>
      <c r="T74" s="328"/>
      <c r="U74" s="399" t="s">
        <v>44</v>
      </c>
      <c r="V74" s="399"/>
      <c r="W74" s="399"/>
      <c r="X74" s="399"/>
      <c r="Y74" s="399"/>
      <c r="Z74" s="399"/>
      <c r="AA74" s="399"/>
      <c r="AB74" s="399"/>
      <c r="AC74" s="399"/>
      <c r="AD74" s="328" t="s">
        <v>45</v>
      </c>
      <c r="AE74" s="328"/>
      <c r="AF74" s="328"/>
    </row>
    <row r="75" spans="1:35" ht="13.5" customHeight="1">
      <c r="A75" s="399"/>
      <c r="B75" s="399"/>
      <c r="C75" s="399"/>
      <c r="D75" s="399"/>
      <c r="E75" s="399"/>
      <c r="F75" s="399"/>
      <c r="G75" s="399"/>
      <c r="H75" s="399"/>
      <c r="I75" s="399"/>
      <c r="J75" s="399"/>
      <c r="K75" s="399"/>
      <c r="L75" s="399"/>
      <c r="M75" s="399"/>
      <c r="N75" s="399"/>
      <c r="O75" s="328"/>
      <c r="P75" s="328"/>
      <c r="Q75" s="328"/>
      <c r="R75" s="328"/>
      <c r="S75" s="328"/>
      <c r="T75" s="328"/>
      <c r="U75" s="399"/>
      <c r="V75" s="399"/>
      <c r="W75" s="399"/>
      <c r="X75" s="399"/>
      <c r="Y75" s="399"/>
      <c r="Z75" s="399"/>
      <c r="AA75" s="399"/>
      <c r="AB75" s="399"/>
      <c r="AC75" s="399"/>
      <c r="AD75" s="328"/>
      <c r="AE75" s="328"/>
      <c r="AF75" s="328"/>
    </row>
    <row r="76" spans="1:35" ht="40.5" customHeight="1">
      <c r="A76" s="353" t="s">
        <v>1155</v>
      </c>
      <c r="B76" s="385"/>
      <c r="C76" s="401" t="s">
        <v>103</v>
      </c>
      <c r="D76" s="401"/>
      <c r="E76" s="401"/>
      <c r="F76" s="401"/>
      <c r="G76" s="401"/>
      <c r="H76" s="401"/>
      <c r="I76" s="401"/>
      <c r="J76" s="401"/>
      <c r="K76" s="401"/>
      <c r="L76" s="401"/>
      <c r="M76" s="401"/>
      <c r="N76" s="401"/>
      <c r="O76" s="363">
        <f>IF(Q76="N/A",0,IF(Q76="Answer all sub questions",3,IF(Q76="Yes",3,IF(Q76="Partial",3,IF(Q76="No",3,IF(Q76="",3))))))</f>
        <v>3</v>
      </c>
      <c r="P76" s="344"/>
      <c r="Q76" s="328" t="str">
        <f>IF(AJ84&gt;9,"Answer all sub questions",IF(AJ84=(8*1.001),"N/A",IF(AJ84&gt;=8,"Yes",IF(AJ84=7.007,"No",IF(AJ84=6.006,"No",IF(AJ84=5.005,"No",IF(AJ84=4.004,"No",IF(AJ84=3.003,"No",IF(AJ84=2.002,"No",IF(AJ84=1.001,"No",IF(AJ84=0,"No",IF(AJ84&gt;=0.5,"Partial",IF(AJ84&lt;=7.5,"Partial")))))))))))))</f>
        <v>Answer all sub questions</v>
      </c>
      <c r="R76" s="328"/>
      <c r="S76" s="363">
        <f>IF(Q76="N/A",O76,IF(Q76="Answer all sub questions",0,IF(Q76="Yes",O76,IF(Q76="Partial",1,IF(Q76="No",0,IF(Q76="",0))))))</f>
        <v>0</v>
      </c>
      <c r="T76" s="344"/>
      <c r="U76" s="390"/>
      <c r="V76" s="390"/>
      <c r="W76" s="390"/>
      <c r="X76" s="390"/>
      <c r="Y76" s="390"/>
      <c r="Z76" s="390"/>
      <c r="AA76" s="390"/>
      <c r="AB76" s="390"/>
      <c r="AC76" s="390"/>
      <c r="AD76" s="403" t="s">
        <v>46</v>
      </c>
      <c r="AE76" s="404"/>
      <c r="AF76" s="405"/>
    </row>
    <row r="77" spans="1:35">
      <c r="A77" s="355"/>
      <c r="B77" s="400"/>
      <c r="C77" s="84"/>
      <c r="D77" s="341" t="s">
        <v>1290</v>
      </c>
      <c r="E77" s="341"/>
      <c r="F77" s="341"/>
      <c r="G77" s="341"/>
      <c r="H77" s="341"/>
      <c r="I77" s="341"/>
      <c r="J77" s="341"/>
      <c r="K77" s="341"/>
      <c r="L77" s="341"/>
      <c r="M77" s="341"/>
      <c r="N77" s="342"/>
      <c r="O77" s="364"/>
      <c r="P77" s="360"/>
      <c r="Q77" s="416"/>
      <c r="R77" s="416"/>
      <c r="S77" s="364"/>
      <c r="T77" s="360"/>
      <c r="U77" s="390"/>
      <c r="V77" s="390"/>
      <c r="W77" s="390"/>
      <c r="X77" s="390"/>
      <c r="Y77" s="390"/>
      <c r="Z77" s="390"/>
      <c r="AA77" s="390"/>
      <c r="AB77" s="390"/>
      <c r="AC77" s="390"/>
      <c r="AD77" s="406"/>
      <c r="AE77" s="420"/>
      <c r="AF77" s="408"/>
      <c r="AI77" s="67">
        <f>IF(Q77="",100,IF(Q77="Yes",1,IF(Q77="No",0,IF(Q77="Partial",0.5,IF(Q77="N/A",1.001)))))</f>
        <v>100</v>
      </c>
    </row>
    <row r="78" spans="1:35" ht="13.5" customHeight="1">
      <c r="A78" s="355"/>
      <c r="B78" s="400"/>
      <c r="C78" s="84"/>
      <c r="D78" s="341" t="s">
        <v>966</v>
      </c>
      <c r="E78" s="341"/>
      <c r="F78" s="341"/>
      <c r="G78" s="341"/>
      <c r="H78" s="341"/>
      <c r="I78" s="341"/>
      <c r="J78" s="341"/>
      <c r="K78" s="341"/>
      <c r="L78" s="341"/>
      <c r="M78" s="341"/>
      <c r="N78" s="342"/>
      <c r="O78" s="364"/>
      <c r="P78" s="360"/>
      <c r="Q78" s="416"/>
      <c r="R78" s="416"/>
      <c r="S78" s="364"/>
      <c r="T78" s="360"/>
      <c r="U78" s="390"/>
      <c r="V78" s="390"/>
      <c r="W78" s="390"/>
      <c r="X78" s="390"/>
      <c r="Y78" s="390"/>
      <c r="Z78" s="390"/>
      <c r="AA78" s="390"/>
      <c r="AB78" s="390"/>
      <c r="AC78" s="390"/>
      <c r="AD78" s="406"/>
      <c r="AE78" s="420"/>
      <c r="AF78" s="408"/>
      <c r="AI78" s="67">
        <f t="shared" ref="AI78:AI83" si="0">IF(Q78="",100,IF(Q78="Yes",1,IF(Q78="No",0,IF(Q78="Partial",0.5,IF(Q78="N/A",1.001)))))</f>
        <v>100</v>
      </c>
    </row>
    <row r="79" spans="1:35" ht="13.5" customHeight="1">
      <c r="A79" s="355"/>
      <c r="B79" s="400"/>
      <c r="C79" s="84"/>
      <c r="D79" s="341" t="s">
        <v>1291</v>
      </c>
      <c r="E79" s="341"/>
      <c r="F79" s="341"/>
      <c r="G79" s="341"/>
      <c r="H79" s="341"/>
      <c r="I79" s="341"/>
      <c r="J79" s="341"/>
      <c r="K79" s="341"/>
      <c r="L79" s="341"/>
      <c r="M79" s="341"/>
      <c r="N79" s="342"/>
      <c r="O79" s="364"/>
      <c r="P79" s="360"/>
      <c r="Q79" s="416"/>
      <c r="R79" s="416"/>
      <c r="S79" s="364"/>
      <c r="T79" s="360"/>
      <c r="U79" s="390"/>
      <c r="V79" s="390"/>
      <c r="W79" s="390"/>
      <c r="X79" s="390"/>
      <c r="Y79" s="390"/>
      <c r="Z79" s="390"/>
      <c r="AA79" s="390"/>
      <c r="AB79" s="390"/>
      <c r="AC79" s="390"/>
      <c r="AD79" s="406"/>
      <c r="AE79" s="420"/>
      <c r="AF79" s="408"/>
      <c r="AI79" s="67">
        <f t="shared" si="0"/>
        <v>100</v>
      </c>
    </row>
    <row r="80" spans="1:35" ht="26.25" customHeight="1">
      <c r="A80" s="355"/>
      <c r="B80" s="400"/>
      <c r="C80" s="84"/>
      <c r="D80" s="341" t="s">
        <v>967</v>
      </c>
      <c r="E80" s="341"/>
      <c r="F80" s="341"/>
      <c r="G80" s="341"/>
      <c r="H80" s="341"/>
      <c r="I80" s="341"/>
      <c r="J80" s="341"/>
      <c r="K80" s="341"/>
      <c r="L80" s="341"/>
      <c r="M80" s="341"/>
      <c r="N80" s="342"/>
      <c r="O80" s="364"/>
      <c r="P80" s="360"/>
      <c r="Q80" s="416"/>
      <c r="R80" s="416"/>
      <c r="S80" s="364"/>
      <c r="T80" s="360"/>
      <c r="U80" s="390"/>
      <c r="V80" s="390"/>
      <c r="W80" s="390"/>
      <c r="X80" s="390"/>
      <c r="Y80" s="390"/>
      <c r="Z80" s="390"/>
      <c r="AA80" s="390"/>
      <c r="AB80" s="390"/>
      <c r="AC80" s="390"/>
      <c r="AD80" s="406"/>
      <c r="AE80" s="420"/>
      <c r="AF80" s="408"/>
      <c r="AI80" s="67">
        <f t="shared" si="0"/>
        <v>100</v>
      </c>
    </row>
    <row r="81" spans="1:36">
      <c r="A81" s="355"/>
      <c r="B81" s="400"/>
      <c r="C81" s="84"/>
      <c r="D81" s="341" t="s">
        <v>968</v>
      </c>
      <c r="E81" s="341"/>
      <c r="F81" s="341"/>
      <c r="G81" s="341"/>
      <c r="H81" s="341"/>
      <c r="I81" s="341"/>
      <c r="J81" s="341"/>
      <c r="K81" s="341"/>
      <c r="L81" s="341"/>
      <c r="M81" s="341"/>
      <c r="N81" s="342"/>
      <c r="O81" s="364"/>
      <c r="P81" s="360"/>
      <c r="Q81" s="416"/>
      <c r="R81" s="416"/>
      <c r="S81" s="364"/>
      <c r="T81" s="360"/>
      <c r="U81" s="390"/>
      <c r="V81" s="390"/>
      <c r="W81" s="390"/>
      <c r="X81" s="390"/>
      <c r="Y81" s="390"/>
      <c r="Z81" s="390"/>
      <c r="AA81" s="390"/>
      <c r="AB81" s="390"/>
      <c r="AC81" s="390"/>
      <c r="AD81" s="406"/>
      <c r="AE81" s="420"/>
      <c r="AF81" s="408"/>
      <c r="AI81" s="67">
        <f t="shared" si="0"/>
        <v>100</v>
      </c>
      <c r="AJ81" s="86"/>
    </row>
    <row r="82" spans="1:36" ht="26.25" customHeight="1">
      <c r="A82" s="355"/>
      <c r="B82" s="400"/>
      <c r="C82" s="84"/>
      <c r="D82" s="341" t="s">
        <v>1292</v>
      </c>
      <c r="E82" s="341"/>
      <c r="F82" s="341"/>
      <c r="G82" s="341"/>
      <c r="H82" s="341"/>
      <c r="I82" s="341"/>
      <c r="J82" s="341"/>
      <c r="K82" s="341"/>
      <c r="L82" s="341"/>
      <c r="M82" s="341"/>
      <c r="N82" s="342"/>
      <c r="O82" s="364"/>
      <c r="P82" s="360"/>
      <c r="Q82" s="416"/>
      <c r="R82" s="416"/>
      <c r="S82" s="364"/>
      <c r="T82" s="360"/>
      <c r="U82" s="390"/>
      <c r="V82" s="390"/>
      <c r="W82" s="390"/>
      <c r="X82" s="390"/>
      <c r="Y82" s="390"/>
      <c r="Z82" s="390"/>
      <c r="AA82" s="390"/>
      <c r="AB82" s="390"/>
      <c r="AC82" s="390"/>
      <c r="AD82" s="406"/>
      <c r="AE82" s="420"/>
      <c r="AF82" s="408"/>
      <c r="AI82" s="67">
        <f t="shared" si="0"/>
        <v>100</v>
      </c>
    </row>
    <row r="83" spans="1:36">
      <c r="A83" s="355"/>
      <c r="B83" s="400"/>
      <c r="C83" s="84"/>
      <c r="D83" s="341" t="s">
        <v>1293</v>
      </c>
      <c r="E83" s="341"/>
      <c r="F83" s="341"/>
      <c r="G83" s="341"/>
      <c r="H83" s="341"/>
      <c r="I83" s="341"/>
      <c r="J83" s="341"/>
      <c r="K83" s="341"/>
      <c r="L83" s="341"/>
      <c r="M83" s="341"/>
      <c r="N83" s="342"/>
      <c r="O83" s="364"/>
      <c r="P83" s="360"/>
      <c r="Q83" s="416"/>
      <c r="R83" s="416"/>
      <c r="S83" s="364"/>
      <c r="T83" s="360"/>
      <c r="U83" s="390"/>
      <c r="V83" s="390"/>
      <c r="W83" s="390"/>
      <c r="X83" s="390"/>
      <c r="Y83" s="390"/>
      <c r="Z83" s="390"/>
      <c r="AA83" s="390"/>
      <c r="AB83" s="390"/>
      <c r="AC83" s="390"/>
      <c r="AD83" s="406"/>
      <c r="AE83" s="420"/>
      <c r="AF83" s="408"/>
      <c r="AI83" s="67">
        <f t="shared" si="0"/>
        <v>100</v>
      </c>
    </row>
    <row r="84" spans="1:36">
      <c r="A84" s="357"/>
      <c r="B84" s="409"/>
      <c r="C84" s="84"/>
      <c r="D84" s="341" t="s">
        <v>969</v>
      </c>
      <c r="E84" s="341"/>
      <c r="F84" s="341"/>
      <c r="G84" s="341"/>
      <c r="H84" s="341"/>
      <c r="I84" s="341"/>
      <c r="J84" s="341"/>
      <c r="K84" s="341"/>
      <c r="L84" s="341"/>
      <c r="M84" s="341"/>
      <c r="N84" s="342"/>
      <c r="O84" s="365"/>
      <c r="P84" s="362"/>
      <c r="Q84" s="416"/>
      <c r="R84" s="416"/>
      <c r="S84" s="365"/>
      <c r="T84" s="362"/>
      <c r="U84" s="390"/>
      <c r="V84" s="390"/>
      <c r="W84" s="390"/>
      <c r="X84" s="390"/>
      <c r="Y84" s="390"/>
      <c r="Z84" s="390"/>
      <c r="AA84" s="390"/>
      <c r="AB84" s="390"/>
      <c r="AC84" s="390"/>
      <c r="AD84" s="421"/>
      <c r="AE84" s="422"/>
      <c r="AF84" s="423"/>
      <c r="AI84" s="67">
        <f>IF(Q84="",100,IF(Q84="Yes",1,IF(Q84="No",0,IF(Q84="Partial",0.5,IF(Q84="N/A",1.001)))))</f>
        <v>100</v>
      </c>
      <c r="AJ84" s="86">
        <f>SUM(AI77:AI84)</f>
        <v>800</v>
      </c>
    </row>
    <row r="85" spans="1:36" ht="13.5" customHeight="1">
      <c r="A85" s="399" t="s">
        <v>47</v>
      </c>
      <c r="B85" s="399"/>
      <c r="C85" s="399"/>
      <c r="D85" s="399"/>
      <c r="E85" s="399"/>
      <c r="F85" s="399"/>
      <c r="G85" s="399"/>
      <c r="H85" s="399"/>
      <c r="I85" s="399"/>
      <c r="J85" s="399"/>
      <c r="K85" s="399"/>
      <c r="L85" s="399"/>
      <c r="M85" s="399"/>
      <c r="N85" s="399"/>
      <c r="O85" s="328">
        <f>SUM(O76:P84)</f>
        <v>3</v>
      </c>
      <c r="P85" s="328"/>
      <c r="Q85" s="328"/>
      <c r="R85" s="328"/>
      <c r="S85" s="328">
        <f>SUM(S76:T84)</f>
        <v>0</v>
      </c>
      <c r="T85" s="328"/>
      <c r="U85" s="328"/>
      <c r="V85" s="328"/>
      <c r="W85" s="328"/>
      <c r="X85" s="328"/>
      <c r="Y85" s="328"/>
      <c r="Z85" s="328"/>
      <c r="AA85" s="328"/>
      <c r="AB85" s="328"/>
      <c r="AC85" s="328"/>
      <c r="AD85" s="399"/>
      <c r="AE85" s="399"/>
      <c r="AF85" s="399"/>
    </row>
    <row r="86" spans="1:36" ht="13.5" customHeight="1"/>
    <row r="87" spans="1:36" ht="13.5" customHeight="1">
      <c r="A87" s="396" t="s">
        <v>48</v>
      </c>
      <c r="B87" s="397"/>
      <c r="C87" s="397"/>
      <c r="D87" s="397"/>
      <c r="E87" s="397"/>
      <c r="F87" s="397"/>
      <c r="G87" s="397"/>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8"/>
    </row>
    <row r="88" spans="1:36" ht="13.5" customHeight="1">
      <c r="A88" s="392" t="s">
        <v>49</v>
      </c>
      <c r="B88" s="393"/>
      <c r="C88" s="393"/>
      <c r="D88" s="393"/>
      <c r="E88" s="393"/>
      <c r="F88" s="393"/>
      <c r="G88" s="393"/>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4"/>
    </row>
    <row r="89" spans="1:36" ht="13.5" customHeight="1">
      <c r="A89" s="399" t="s">
        <v>39</v>
      </c>
      <c r="B89" s="399"/>
      <c r="C89" s="399" t="s">
        <v>40</v>
      </c>
      <c r="D89" s="399"/>
      <c r="E89" s="399"/>
      <c r="F89" s="399"/>
      <c r="G89" s="399"/>
      <c r="H89" s="399"/>
      <c r="I89" s="399"/>
      <c r="J89" s="399"/>
      <c r="K89" s="399"/>
      <c r="L89" s="399"/>
      <c r="M89" s="399"/>
      <c r="N89" s="399"/>
      <c r="O89" s="328" t="s">
        <v>41</v>
      </c>
      <c r="P89" s="328"/>
      <c r="Q89" s="328" t="s">
        <v>42</v>
      </c>
      <c r="R89" s="328"/>
      <c r="S89" s="328" t="s">
        <v>43</v>
      </c>
      <c r="T89" s="328"/>
      <c r="U89" s="399" t="s">
        <v>44</v>
      </c>
      <c r="V89" s="399"/>
      <c r="W89" s="399"/>
      <c r="X89" s="399"/>
      <c r="Y89" s="399"/>
      <c r="Z89" s="399"/>
      <c r="AA89" s="399"/>
      <c r="AB89" s="399"/>
      <c r="AC89" s="399"/>
      <c r="AD89" s="328" t="s">
        <v>45</v>
      </c>
      <c r="AE89" s="328"/>
      <c r="AF89" s="328"/>
    </row>
    <row r="90" spans="1:36" ht="13.5" customHeight="1">
      <c r="A90" s="399"/>
      <c r="B90" s="399"/>
      <c r="C90" s="399"/>
      <c r="D90" s="399"/>
      <c r="E90" s="399"/>
      <c r="F90" s="399"/>
      <c r="G90" s="399"/>
      <c r="H90" s="399"/>
      <c r="I90" s="399"/>
      <c r="J90" s="399"/>
      <c r="K90" s="399"/>
      <c r="L90" s="399"/>
      <c r="M90" s="399"/>
      <c r="N90" s="399"/>
      <c r="O90" s="328"/>
      <c r="P90" s="328"/>
      <c r="Q90" s="328"/>
      <c r="R90" s="328"/>
      <c r="S90" s="328"/>
      <c r="T90" s="328"/>
      <c r="U90" s="399"/>
      <c r="V90" s="399"/>
      <c r="W90" s="399"/>
      <c r="X90" s="399"/>
      <c r="Y90" s="399"/>
      <c r="Z90" s="399"/>
      <c r="AA90" s="399"/>
      <c r="AB90" s="399"/>
      <c r="AC90" s="399"/>
      <c r="AD90" s="328"/>
      <c r="AE90" s="328"/>
      <c r="AF90" s="328"/>
    </row>
    <row r="91" spans="1:36" ht="40.5" customHeight="1">
      <c r="A91" s="353" t="s">
        <v>1156</v>
      </c>
      <c r="B91" s="385"/>
      <c r="C91" s="401" t="s">
        <v>1296</v>
      </c>
      <c r="D91" s="401"/>
      <c r="E91" s="401"/>
      <c r="F91" s="401"/>
      <c r="G91" s="401"/>
      <c r="H91" s="401"/>
      <c r="I91" s="401"/>
      <c r="J91" s="401"/>
      <c r="K91" s="401"/>
      <c r="L91" s="401"/>
      <c r="M91" s="401"/>
      <c r="N91" s="401"/>
      <c r="O91" s="363">
        <f>IF(Q91="N/A",0,IF(Q91="Answer all sub questions",2,IF(Q91="Yes",2,IF(Q91="Partial",2,IF(Q91="No",2,IF(Q91="",2))))))</f>
        <v>2</v>
      </c>
      <c r="P91" s="344"/>
      <c r="Q91" s="328" t="str">
        <f>IF(AJ94&gt;4,"Answer all sub questions",IF(AJ94=(3*1.001),"N/A",IF(AJ94&gt;=3,"Yes",IF(AJ94=2.002,"No",IF(AJ94=1.001,"No",IF(AJ94=0,"No",IF(AJ94&gt;=0.5,"Partial",IF(AJ94&lt;=2.5,"Partial"))))))))</f>
        <v>Answer all sub questions</v>
      </c>
      <c r="R91" s="328"/>
      <c r="S91" s="363">
        <f>IF(Q91="N/A",O91,IF(Q91="Answer all sub questions",0,IF(Q91="Yes",O91,IF(Q91="Partial",1,IF(Q91="No",0,IF(Q91="",0))))))</f>
        <v>0</v>
      </c>
      <c r="T91" s="344"/>
      <c r="U91" s="390"/>
      <c r="V91" s="390"/>
      <c r="W91" s="390"/>
      <c r="X91" s="390"/>
      <c r="Y91" s="390"/>
      <c r="Z91" s="390"/>
      <c r="AA91" s="390"/>
      <c r="AB91" s="390"/>
      <c r="AC91" s="390"/>
      <c r="AD91" s="403" t="s">
        <v>50</v>
      </c>
      <c r="AE91" s="404"/>
      <c r="AF91" s="405"/>
    </row>
    <row r="92" spans="1:36" ht="13.5" customHeight="1">
      <c r="A92" s="355"/>
      <c r="B92" s="356"/>
      <c r="C92" s="87"/>
      <c r="D92" s="378" t="s">
        <v>970</v>
      </c>
      <c r="E92" s="378"/>
      <c r="F92" s="378"/>
      <c r="G92" s="378"/>
      <c r="H92" s="378"/>
      <c r="I92" s="378"/>
      <c r="J92" s="378"/>
      <c r="K92" s="378"/>
      <c r="L92" s="378"/>
      <c r="M92" s="378"/>
      <c r="N92" s="438"/>
      <c r="O92" s="364"/>
      <c r="P92" s="360"/>
      <c r="Q92" s="326"/>
      <c r="R92" s="327"/>
      <c r="S92" s="364"/>
      <c r="T92" s="360"/>
      <c r="U92" s="390"/>
      <c r="V92" s="390"/>
      <c r="W92" s="390"/>
      <c r="X92" s="390"/>
      <c r="Y92" s="390"/>
      <c r="Z92" s="390"/>
      <c r="AA92" s="390"/>
      <c r="AB92" s="390"/>
      <c r="AC92" s="390"/>
      <c r="AD92" s="406"/>
      <c r="AE92" s="407"/>
      <c r="AF92" s="408"/>
      <c r="AI92" s="67">
        <f>IF(Q92="",100,IF(Q92="Yes",1,IF(Q92="No",0,IF(Q92="Partial",0.5,IF(Q92="N/A",1.001)))))</f>
        <v>100</v>
      </c>
    </row>
    <row r="93" spans="1:36" ht="13.5" customHeight="1">
      <c r="A93" s="355"/>
      <c r="B93" s="400"/>
      <c r="C93" s="87"/>
      <c r="D93" s="378" t="s">
        <v>971</v>
      </c>
      <c r="E93" s="378"/>
      <c r="F93" s="378"/>
      <c r="G93" s="378"/>
      <c r="H93" s="378"/>
      <c r="I93" s="378"/>
      <c r="J93" s="378"/>
      <c r="K93" s="378"/>
      <c r="L93" s="378"/>
      <c r="M93" s="378"/>
      <c r="N93" s="438"/>
      <c r="O93" s="364"/>
      <c r="P93" s="360"/>
      <c r="Q93" s="326"/>
      <c r="R93" s="327"/>
      <c r="S93" s="364"/>
      <c r="T93" s="360"/>
      <c r="U93" s="390"/>
      <c r="V93" s="390"/>
      <c r="W93" s="390"/>
      <c r="X93" s="390"/>
      <c r="Y93" s="390"/>
      <c r="Z93" s="390"/>
      <c r="AA93" s="390"/>
      <c r="AB93" s="390"/>
      <c r="AC93" s="390"/>
      <c r="AD93" s="406"/>
      <c r="AE93" s="407"/>
      <c r="AF93" s="408"/>
      <c r="AI93" s="67">
        <f>IF(Q93="",100,IF(Q93="Yes",1,IF(Q93="No",0,IF(Q93="Partial",0.5,IF(Q93="N/A",1.001)))))</f>
        <v>100</v>
      </c>
    </row>
    <row r="94" spans="1:36" ht="25.5" customHeight="1">
      <c r="A94" s="355"/>
      <c r="B94" s="400"/>
      <c r="C94" s="87"/>
      <c r="D94" s="378" t="s">
        <v>972</v>
      </c>
      <c r="E94" s="378"/>
      <c r="F94" s="378"/>
      <c r="G94" s="378"/>
      <c r="H94" s="378"/>
      <c r="I94" s="378"/>
      <c r="J94" s="378"/>
      <c r="K94" s="378"/>
      <c r="L94" s="378"/>
      <c r="M94" s="378"/>
      <c r="N94" s="438"/>
      <c r="O94" s="364"/>
      <c r="P94" s="360"/>
      <c r="Q94" s="326"/>
      <c r="R94" s="327"/>
      <c r="S94" s="364"/>
      <c r="T94" s="360"/>
      <c r="U94" s="390"/>
      <c r="V94" s="390"/>
      <c r="W94" s="390"/>
      <c r="X94" s="390"/>
      <c r="Y94" s="390"/>
      <c r="Z94" s="390"/>
      <c r="AA94" s="390"/>
      <c r="AB94" s="390"/>
      <c r="AC94" s="390"/>
      <c r="AD94" s="406"/>
      <c r="AE94" s="407"/>
      <c r="AF94" s="408"/>
      <c r="AI94" s="67">
        <f>IF(Q94="",100,IF(Q94="Yes",1,IF(Q94="No",0,IF(Q94="Partial",0.5,IF(Q94="N/A",1.001)))))</f>
        <v>100</v>
      </c>
      <c r="AJ94" s="67">
        <f>SUM(AI92:AI94)</f>
        <v>300</v>
      </c>
    </row>
    <row r="95" spans="1:36" ht="27" customHeight="1">
      <c r="A95" s="337" t="s">
        <v>1157</v>
      </c>
      <c r="B95" s="337"/>
      <c r="C95" s="337" t="s">
        <v>1297</v>
      </c>
      <c r="D95" s="337"/>
      <c r="E95" s="337"/>
      <c r="F95" s="337"/>
      <c r="G95" s="337"/>
      <c r="H95" s="337"/>
      <c r="I95" s="337"/>
      <c r="J95" s="337"/>
      <c r="K95" s="337"/>
      <c r="L95" s="337"/>
      <c r="M95" s="337"/>
      <c r="N95" s="337"/>
      <c r="O95" s="328">
        <f>IF(Q95="N/A",0,IF(Q95="Yes",2,IF(Q95="Partial",2,IF(Q95="No",2,IF(Q95="",2)))))</f>
        <v>2</v>
      </c>
      <c r="P95" s="328"/>
      <c r="Q95" s="326"/>
      <c r="R95" s="327"/>
      <c r="S95" s="328">
        <f>IF(Q95="N/A",O95,IF(Q95="Yes",O95,IF(Q95="Partial",1,IF(Q95="No",0,IF(Q95="",0)))))</f>
        <v>0</v>
      </c>
      <c r="T95" s="328"/>
      <c r="U95" s="390"/>
      <c r="V95" s="390"/>
      <c r="W95" s="390"/>
      <c r="X95" s="390"/>
      <c r="Y95" s="390"/>
      <c r="Z95" s="390"/>
      <c r="AA95" s="390"/>
      <c r="AB95" s="390"/>
      <c r="AC95" s="390"/>
      <c r="AD95" s="439" t="s">
        <v>50</v>
      </c>
      <c r="AE95" s="439"/>
      <c r="AF95" s="439"/>
    </row>
    <row r="96" spans="1:36" ht="13.5" customHeight="1">
      <c r="A96" s="399" t="s">
        <v>47</v>
      </c>
      <c r="B96" s="399"/>
      <c r="C96" s="399"/>
      <c r="D96" s="399"/>
      <c r="E96" s="399"/>
      <c r="F96" s="399"/>
      <c r="G96" s="399"/>
      <c r="H96" s="399"/>
      <c r="I96" s="399"/>
      <c r="J96" s="399"/>
      <c r="K96" s="399"/>
      <c r="L96" s="399"/>
      <c r="M96" s="399"/>
      <c r="N96" s="399"/>
      <c r="O96" s="328">
        <f>SUM(O91:P95)</f>
        <v>4</v>
      </c>
      <c r="P96" s="328"/>
      <c r="Q96" s="328"/>
      <c r="R96" s="328"/>
      <c r="S96" s="328">
        <f>SUM(S91:T95)</f>
        <v>0</v>
      </c>
      <c r="T96" s="328"/>
      <c r="U96" s="328"/>
      <c r="V96" s="328"/>
      <c r="W96" s="328"/>
      <c r="X96" s="328"/>
      <c r="Y96" s="328"/>
      <c r="Z96" s="328"/>
      <c r="AA96" s="328"/>
      <c r="AB96" s="328"/>
      <c r="AC96" s="328"/>
      <c r="AD96" s="399"/>
      <c r="AE96" s="399"/>
      <c r="AF96" s="399"/>
    </row>
    <row r="97" spans="1:36" ht="13.5" customHeight="1">
      <c r="A97" s="88"/>
      <c r="B97" s="88"/>
      <c r="C97" s="88"/>
      <c r="D97" s="88"/>
      <c r="E97" s="88"/>
      <c r="F97" s="88"/>
      <c r="G97" s="88"/>
      <c r="H97" s="88"/>
      <c r="I97" s="88"/>
      <c r="J97" s="88"/>
      <c r="K97" s="88"/>
      <c r="L97" s="88"/>
      <c r="M97" s="88"/>
      <c r="N97" s="88"/>
      <c r="O97" s="89"/>
      <c r="P97" s="89"/>
      <c r="Q97" s="89"/>
      <c r="R97" s="89"/>
      <c r="S97" s="89"/>
      <c r="T97" s="89"/>
      <c r="U97" s="89"/>
      <c r="V97" s="89"/>
      <c r="W97" s="89"/>
      <c r="X97" s="89"/>
      <c r="Y97" s="89"/>
      <c r="Z97" s="89"/>
      <c r="AA97" s="89"/>
      <c r="AB97" s="89"/>
      <c r="AC97" s="89"/>
      <c r="AD97" s="88"/>
      <c r="AE97" s="88"/>
      <c r="AF97" s="88"/>
    </row>
    <row r="98" spans="1:36" ht="13.5" customHeight="1">
      <c r="A98" s="396" t="s">
        <v>104</v>
      </c>
      <c r="B98" s="397"/>
      <c r="C98" s="397"/>
      <c r="D98" s="397"/>
      <c r="E98" s="397"/>
      <c r="F98" s="397"/>
      <c r="G98" s="397"/>
      <c r="H98" s="397"/>
      <c r="I98" s="397"/>
      <c r="J98" s="397"/>
      <c r="K98" s="397"/>
      <c r="L98" s="397"/>
      <c r="M98" s="397"/>
      <c r="N98" s="397"/>
      <c r="O98" s="397"/>
      <c r="P98" s="397"/>
      <c r="Q98" s="397"/>
      <c r="R98" s="397"/>
      <c r="S98" s="397"/>
      <c r="T98" s="397"/>
      <c r="U98" s="397"/>
      <c r="V98" s="397"/>
      <c r="W98" s="397"/>
      <c r="X98" s="397"/>
      <c r="Y98" s="397"/>
      <c r="Z98" s="397"/>
      <c r="AA98" s="397"/>
      <c r="AB98" s="397"/>
      <c r="AC98" s="397"/>
      <c r="AD98" s="397"/>
      <c r="AE98" s="397"/>
      <c r="AF98" s="398"/>
    </row>
    <row r="99" spans="1:36" ht="13.5" customHeight="1">
      <c r="A99" s="392" t="s">
        <v>38</v>
      </c>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4"/>
    </row>
    <row r="100" spans="1:36" s="85" customFormat="1" ht="13.5" customHeight="1">
      <c r="A100" s="399" t="s">
        <v>39</v>
      </c>
      <c r="B100" s="399"/>
      <c r="C100" s="399" t="s">
        <v>40</v>
      </c>
      <c r="D100" s="399"/>
      <c r="E100" s="399"/>
      <c r="F100" s="399"/>
      <c r="G100" s="399"/>
      <c r="H100" s="399"/>
      <c r="I100" s="399"/>
      <c r="J100" s="399"/>
      <c r="K100" s="399"/>
      <c r="L100" s="399"/>
      <c r="M100" s="399"/>
      <c r="N100" s="399"/>
      <c r="O100" s="328" t="s">
        <v>41</v>
      </c>
      <c r="P100" s="328"/>
      <c r="Q100" s="328" t="s">
        <v>42</v>
      </c>
      <c r="R100" s="328"/>
      <c r="S100" s="328" t="s">
        <v>43</v>
      </c>
      <c r="T100" s="328"/>
      <c r="U100" s="399" t="s">
        <v>44</v>
      </c>
      <c r="V100" s="399"/>
      <c r="W100" s="399"/>
      <c r="X100" s="399"/>
      <c r="Y100" s="399"/>
      <c r="Z100" s="399"/>
      <c r="AA100" s="399"/>
      <c r="AB100" s="399"/>
      <c r="AC100" s="399"/>
      <c r="AD100" s="328" t="s">
        <v>45</v>
      </c>
      <c r="AE100" s="328"/>
      <c r="AF100" s="328"/>
    </row>
    <row r="101" spans="1:36" ht="13.5" customHeight="1">
      <c r="A101" s="399"/>
      <c r="B101" s="399"/>
      <c r="C101" s="399"/>
      <c r="D101" s="399"/>
      <c r="E101" s="399"/>
      <c r="F101" s="399"/>
      <c r="G101" s="399"/>
      <c r="H101" s="399"/>
      <c r="I101" s="399"/>
      <c r="J101" s="399"/>
      <c r="K101" s="399"/>
      <c r="L101" s="399"/>
      <c r="M101" s="399"/>
      <c r="N101" s="399"/>
      <c r="O101" s="328"/>
      <c r="P101" s="328"/>
      <c r="Q101" s="328"/>
      <c r="R101" s="328"/>
      <c r="S101" s="328"/>
      <c r="T101" s="328"/>
      <c r="U101" s="399"/>
      <c r="V101" s="399"/>
      <c r="W101" s="399"/>
      <c r="X101" s="399"/>
      <c r="Y101" s="399"/>
      <c r="Z101" s="399"/>
      <c r="AA101" s="399"/>
      <c r="AB101" s="399"/>
      <c r="AC101" s="399"/>
      <c r="AD101" s="328"/>
      <c r="AE101" s="328"/>
      <c r="AF101" s="328"/>
    </row>
    <row r="102" spans="1:36" ht="64.5" customHeight="1">
      <c r="A102" s="353" t="s">
        <v>1128</v>
      </c>
      <c r="B102" s="385"/>
      <c r="C102" s="401" t="s">
        <v>1301</v>
      </c>
      <c r="D102" s="401"/>
      <c r="E102" s="401"/>
      <c r="F102" s="401"/>
      <c r="G102" s="401"/>
      <c r="H102" s="401"/>
      <c r="I102" s="401"/>
      <c r="J102" s="401"/>
      <c r="K102" s="401"/>
      <c r="L102" s="401"/>
      <c r="M102" s="401"/>
      <c r="N102" s="401"/>
      <c r="O102" s="363">
        <f>IF(Q102="N/A",0,IF(Q102="Answer all sub questions",3,IF(Q102="Yes",3,IF(Q102="Partial",3,IF(Q102="No",3,IF(Q102="",3))))))</f>
        <v>3</v>
      </c>
      <c r="P102" s="344"/>
      <c r="Q102" s="328" t="str">
        <f>IF(AJ110&gt;9,"Answer all sub questions",IF(AJ110=(8*1.001),"N/A",IF(AJ110&gt;=8,"Yes",IF(AJ110=7.007,"No",IF(AJ110=6.006,"No",IF(AJ110=5.005,"No",IF(AJ110=4.004,"No",IF(AJ110=3.003,"No",IF(AJ110=2.002,"No",IF(AJ110=1.001,"No",IF(AJ110=0,"No",IF(AJ110&gt;=0.5,"Partial",IF(AJ110&lt;=7.5,"Partial")))))))))))))</f>
        <v>Answer all sub questions</v>
      </c>
      <c r="R102" s="328"/>
      <c r="S102" s="363">
        <f>IF(Q102="N/A",O102,IF(Q102="Answer all sub questions",0,IF(Q102="Yes",O102,IF(Q102="Partial",1,IF(Q102="No",0,IF(Q102="",0))))))</f>
        <v>0</v>
      </c>
      <c r="T102" s="344"/>
      <c r="U102" s="390"/>
      <c r="V102" s="390"/>
      <c r="W102" s="390"/>
      <c r="X102" s="390"/>
      <c r="Y102" s="390"/>
      <c r="Z102" s="390"/>
      <c r="AA102" s="390"/>
      <c r="AB102" s="390"/>
      <c r="AC102" s="390"/>
      <c r="AD102" s="403" t="s">
        <v>1260</v>
      </c>
      <c r="AE102" s="404"/>
      <c r="AF102" s="405"/>
    </row>
    <row r="103" spans="1:36">
      <c r="A103" s="355"/>
      <c r="B103" s="400"/>
      <c r="C103" s="84"/>
      <c r="D103" s="341" t="s">
        <v>1125</v>
      </c>
      <c r="E103" s="341"/>
      <c r="F103" s="341"/>
      <c r="G103" s="341"/>
      <c r="H103" s="341"/>
      <c r="I103" s="341"/>
      <c r="J103" s="341"/>
      <c r="K103" s="341"/>
      <c r="L103" s="341"/>
      <c r="M103" s="341"/>
      <c r="N103" s="342"/>
      <c r="O103" s="364"/>
      <c r="P103" s="360"/>
      <c r="Q103" s="416"/>
      <c r="R103" s="416"/>
      <c r="S103" s="364"/>
      <c r="T103" s="360"/>
      <c r="U103" s="390"/>
      <c r="V103" s="390"/>
      <c r="W103" s="390"/>
      <c r="X103" s="390"/>
      <c r="Y103" s="390"/>
      <c r="Z103" s="390"/>
      <c r="AA103" s="390"/>
      <c r="AB103" s="390"/>
      <c r="AC103" s="390"/>
      <c r="AD103" s="406"/>
      <c r="AE103" s="420"/>
      <c r="AF103" s="408"/>
      <c r="AI103" s="67">
        <f>IF(Q103="",100,IF(Q103="Yes",1,IF(Q103="No",0,IF(Q103="Partial",0.5,IF(Q103="N/A",1.001)))))</f>
        <v>100</v>
      </c>
    </row>
    <row r="104" spans="1:36">
      <c r="A104" s="355"/>
      <c r="B104" s="400"/>
      <c r="C104" s="84"/>
      <c r="D104" s="341" t="s">
        <v>1126</v>
      </c>
      <c r="E104" s="341"/>
      <c r="F104" s="341"/>
      <c r="G104" s="341"/>
      <c r="H104" s="341"/>
      <c r="I104" s="341"/>
      <c r="J104" s="341"/>
      <c r="K104" s="341"/>
      <c r="L104" s="341"/>
      <c r="M104" s="341"/>
      <c r="N104" s="342"/>
      <c r="O104" s="364"/>
      <c r="P104" s="360"/>
      <c r="Q104" s="326"/>
      <c r="R104" s="327"/>
      <c r="S104" s="364"/>
      <c r="T104" s="360"/>
      <c r="U104" s="387"/>
      <c r="V104" s="388"/>
      <c r="W104" s="388"/>
      <c r="X104" s="388"/>
      <c r="Y104" s="388"/>
      <c r="Z104" s="388"/>
      <c r="AA104" s="388"/>
      <c r="AB104" s="388"/>
      <c r="AC104" s="389"/>
      <c r="AD104" s="406"/>
      <c r="AE104" s="420"/>
      <c r="AF104" s="408"/>
      <c r="AI104" s="67">
        <f>IF(Q104="",100,IF(Q104="Yes",1,IF(Q104="No",0,IF(Q104="Partial",0.5,IF(Q104="N/A",1.001)))))</f>
        <v>100</v>
      </c>
    </row>
    <row r="105" spans="1:36" ht="13.5" customHeight="1">
      <c r="A105" s="355"/>
      <c r="B105" s="400"/>
      <c r="C105" s="84"/>
      <c r="D105" s="341" t="s">
        <v>1298</v>
      </c>
      <c r="E105" s="341"/>
      <c r="F105" s="341"/>
      <c r="G105" s="341"/>
      <c r="H105" s="341"/>
      <c r="I105" s="341"/>
      <c r="J105" s="341"/>
      <c r="K105" s="341"/>
      <c r="L105" s="341"/>
      <c r="M105" s="341"/>
      <c r="N105" s="342"/>
      <c r="O105" s="364"/>
      <c r="P105" s="360"/>
      <c r="Q105" s="416"/>
      <c r="R105" s="416"/>
      <c r="S105" s="364"/>
      <c r="T105" s="360"/>
      <c r="U105" s="390"/>
      <c r="V105" s="390"/>
      <c r="W105" s="390"/>
      <c r="X105" s="390"/>
      <c r="Y105" s="390"/>
      <c r="Z105" s="390"/>
      <c r="AA105" s="390"/>
      <c r="AB105" s="390"/>
      <c r="AC105" s="390"/>
      <c r="AD105" s="406"/>
      <c r="AE105" s="420"/>
      <c r="AF105" s="408"/>
      <c r="AI105" s="67">
        <f t="shared" ref="AI105:AI109" si="1">IF(Q105="",100,IF(Q105="Yes",1,IF(Q105="No",0,IF(Q105="Partial",0.5,IF(Q105="N/A",1.001)))))</f>
        <v>100</v>
      </c>
    </row>
    <row r="106" spans="1:36" ht="13.5" customHeight="1">
      <c r="A106" s="355"/>
      <c r="B106" s="400"/>
      <c r="C106" s="84"/>
      <c r="D106" s="341" t="s">
        <v>1127</v>
      </c>
      <c r="E106" s="341"/>
      <c r="F106" s="341"/>
      <c r="G106" s="341"/>
      <c r="H106" s="341"/>
      <c r="I106" s="341"/>
      <c r="J106" s="341"/>
      <c r="K106" s="341"/>
      <c r="L106" s="341"/>
      <c r="M106" s="341"/>
      <c r="N106" s="342"/>
      <c r="O106" s="364"/>
      <c r="P106" s="360"/>
      <c r="Q106" s="416"/>
      <c r="R106" s="416"/>
      <c r="S106" s="364"/>
      <c r="T106" s="360"/>
      <c r="U106" s="390"/>
      <c r="V106" s="390"/>
      <c r="W106" s="390"/>
      <c r="X106" s="390"/>
      <c r="Y106" s="390"/>
      <c r="Z106" s="390"/>
      <c r="AA106" s="390"/>
      <c r="AB106" s="390"/>
      <c r="AC106" s="390"/>
      <c r="AD106" s="406"/>
      <c r="AE106" s="420"/>
      <c r="AF106" s="408"/>
      <c r="AI106" s="67">
        <f t="shared" si="1"/>
        <v>100</v>
      </c>
    </row>
    <row r="107" spans="1:36">
      <c r="A107" s="355"/>
      <c r="B107" s="400"/>
      <c r="C107" s="84"/>
      <c r="D107" s="341" t="s">
        <v>1299</v>
      </c>
      <c r="E107" s="341"/>
      <c r="F107" s="341"/>
      <c r="G107" s="341"/>
      <c r="H107" s="341"/>
      <c r="I107" s="341"/>
      <c r="J107" s="341"/>
      <c r="K107" s="341"/>
      <c r="L107" s="341"/>
      <c r="M107" s="341"/>
      <c r="N107" s="342"/>
      <c r="O107" s="364"/>
      <c r="P107" s="360"/>
      <c r="Q107" s="416"/>
      <c r="R107" s="416"/>
      <c r="S107" s="364"/>
      <c r="T107" s="360"/>
      <c r="U107" s="390"/>
      <c r="V107" s="390"/>
      <c r="W107" s="390"/>
      <c r="X107" s="390"/>
      <c r="Y107" s="390"/>
      <c r="Z107" s="390"/>
      <c r="AA107" s="390"/>
      <c r="AB107" s="390"/>
      <c r="AC107" s="390"/>
      <c r="AD107" s="406"/>
      <c r="AE107" s="420"/>
      <c r="AF107" s="408"/>
      <c r="AI107" s="67">
        <f t="shared" si="1"/>
        <v>100</v>
      </c>
    </row>
    <row r="108" spans="1:36" ht="12.75" customHeight="1">
      <c r="A108" s="355"/>
      <c r="B108" s="400"/>
      <c r="C108" s="84"/>
      <c r="D108" s="341" t="s">
        <v>1300</v>
      </c>
      <c r="E108" s="341"/>
      <c r="F108" s="341"/>
      <c r="G108" s="341"/>
      <c r="H108" s="341"/>
      <c r="I108" s="341"/>
      <c r="J108" s="341"/>
      <c r="K108" s="341"/>
      <c r="L108" s="341"/>
      <c r="M108" s="341"/>
      <c r="N108" s="342"/>
      <c r="O108" s="364"/>
      <c r="P108" s="360"/>
      <c r="Q108" s="416"/>
      <c r="R108" s="416"/>
      <c r="S108" s="364"/>
      <c r="T108" s="360"/>
      <c r="U108" s="390"/>
      <c r="V108" s="390"/>
      <c r="W108" s="390"/>
      <c r="X108" s="390"/>
      <c r="Y108" s="390"/>
      <c r="Z108" s="390"/>
      <c r="AA108" s="390"/>
      <c r="AB108" s="390"/>
      <c r="AC108" s="390"/>
      <c r="AD108" s="406"/>
      <c r="AE108" s="420"/>
      <c r="AF108" s="408"/>
      <c r="AI108" s="67">
        <f t="shared" si="1"/>
        <v>100</v>
      </c>
      <c r="AJ108" s="86"/>
    </row>
    <row r="109" spans="1:36" ht="13.5" customHeight="1">
      <c r="A109" s="355"/>
      <c r="B109" s="400"/>
      <c r="C109" s="84"/>
      <c r="D109" s="341" t="s">
        <v>1130</v>
      </c>
      <c r="E109" s="341"/>
      <c r="F109" s="341"/>
      <c r="G109" s="341"/>
      <c r="H109" s="341"/>
      <c r="I109" s="341"/>
      <c r="J109" s="341"/>
      <c r="K109" s="341"/>
      <c r="L109" s="341"/>
      <c r="M109" s="341"/>
      <c r="N109" s="342"/>
      <c r="O109" s="364"/>
      <c r="P109" s="360"/>
      <c r="Q109" s="416"/>
      <c r="R109" s="416"/>
      <c r="S109" s="364"/>
      <c r="T109" s="360"/>
      <c r="U109" s="390"/>
      <c r="V109" s="390"/>
      <c r="W109" s="390"/>
      <c r="X109" s="390"/>
      <c r="Y109" s="390"/>
      <c r="Z109" s="390"/>
      <c r="AA109" s="390"/>
      <c r="AB109" s="390"/>
      <c r="AC109" s="390"/>
      <c r="AD109" s="406"/>
      <c r="AE109" s="420"/>
      <c r="AF109" s="408"/>
      <c r="AI109" s="67">
        <f t="shared" si="1"/>
        <v>100</v>
      </c>
    </row>
    <row r="110" spans="1:36" ht="12.75" customHeight="1">
      <c r="A110" s="357"/>
      <c r="B110" s="409"/>
      <c r="C110" s="84"/>
      <c r="D110" s="341" t="s">
        <v>1261</v>
      </c>
      <c r="E110" s="341"/>
      <c r="F110" s="341"/>
      <c r="G110" s="341"/>
      <c r="H110" s="341"/>
      <c r="I110" s="341"/>
      <c r="J110" s="341"/>
      <c r="K110" s="341"/>
      <c r="L110" s="341"/>
      <c r="M110" s="341"/>
      <c r="N110" s="342"/>
      <c r="O110" s="365"/>
      <c r="P110" s="362"/>
      <c r="Q110" s="416"/>
      <c r="R110" s="416"/>
      <c r="S110" s="365"/>
      <c r="T110" s="362"/>
      <c r="U110" s="390"/>
      <c r="V110" s="390"/>
      <c r="W110" s="390"/>
      <c r="X110" s="390"/>
      <c r="Y110" s="390"/>
      <c r="Z110" s="390"/>
      <c r="AA110" s="390"/>
      <c r="AB110" s="390"/>
      <c r="AC110" s="390"/>
      <c r="AD110" s="421"/>
      <c r="AE110" s="422"/>
      <c r="AF110" s="423"/>
      <c r="AI110" s="67">
        <f>IF(Q110="",100,IF(Q110="Yes",1,IF(Q110="No",0,IF(Q110="Partial",0.5,IF(Q110="N/A",1.001)))))</f>
        <v>100</v>
      </c>
      <c r="AJ110" s="86">
        <f>SUM(AI103:AI110)</f>
        <v>800</v>
      </c>
    </row>
    <row r="111" spans="1:36" ht="40.5" customHeight="1">
      <c r="A111" s="353" t="s">
        <v>1129</v>
      </c>
      <c r="B111" s="385"/>
      <c r="C111" s="401" t="s">
        <v>973</v>
      </c>
      <c r="D111" s="401"/>
      <c r="E111" s="401"/>
      <c r="F111" s="401"/>
      <c r="G111" s="401"/>
      <c r="H111" s="401"/>
      <c r="I111" s="401"/>
      <c r="J111" s="401"/>
      <c r="K111" s="401"/>
      <c r="L111" s="401"/>
      <c r="M111" s="401"/>
      <c r="N111" s="401"/>
      <c r="O111" s="363">
        <f>IF(Q111="N/A",0,IF(Q111="Answer all sub questions",3,IF(Q111="Yes",3,IF(Q111="Partial",3,IF(Q111="No",3,IF(Q111="",3))))))</f>
        <v>3</v>
      </c>
      <c r="P111" s="344"/>
      <c r="Q111" s="328" t="str">
        <f>IF(AJ119&gt;9,"Answer all sub questions",IF(AJ119=(8*1.001),"N/A",IF(AJ119&gt;=8,"Yes",IF(AJ119=7.007,"No",IF(AJ119=6.006,"No",IF(AJ119=5.005,"No",IF(AJ119=4.004,"No",IF(AJ119=3.003,"No",IF(AJ119=2.002,"No",IF(AJ119=1.001,"No",IF(AJ119=0,"No",IF(AJ119&gt;=0.5,"Partial",IF(AJ119&lt;=7.5,"Partial")))))))))))))</f>
        <v>Answer all sub questions</v>
      </c>
      <c r="R111" s="328"/>
      <c r="S111" s="363">
        <f>IF(Q111="N/A",O111,IF(Q111="Answer all sub questions",0,IF(Q111="Yes",O111,IF(Q111="Partial",1,IF(Q111="No",0,IF(Q111="",0))))))</f>
        <v>0</v>
      </c>
      <c r="T111" s="344"/>
      <c r="U111" s="390"/>
      <c r="V111" s="390"/>
      <c r="W111" s="390"/>
      <c r="X111" s="390"/>
      <c r="Y111" s="390"/>
      <c r="Z111" s="390"/>
      <c r="AA111" s="390"/>
      <c r="AB111" s="390"/>
      <c r="AC111" s="390"/>
      <c r="AD111" s="403" t="s">
        <v>441</v>
      </c>
      <c r="AE111" s="404"/>
      <c r="AF111" s="405"/>
    </row>
    <row r="112" spans="1:36">
      <c r="A112" s="355"/>
      <c r="B112" s="400"/>
      <c r="C112" s="84"/>
      <c r="D112" s="341" t="s">
        <v>1125</v>
      </c>
      <c r="E112" s="341"/>
      <c r="F112" s="341"/>
      <c r="G112" s="341"/>
      <c r="H112" s="341"/>
      <c r="I112" s="341"/>
      <c r="J112" s="341"/>
      <c r="K112" s="341"/>
      <c r="L112" s="341"/>
      <c r="M112" s="341"/>
      <c r="N112" s="342"/>
      <c r="O112" s="364"/>
      <c r="P112" s="360"/>
      <c r="Q112" s="416"/>
      <c r="R112" s="416"/>
      <c r="S112" s="364"/>
      <c r="T112" s="360"/>
      <c r="U112" s="390"/>
      <c r="V112" s="390"/>
      <c r="W112" s="390"/>
      <c r="X112" s="390"/>
      <c r="Y112" s="390"/>
      <c r="Z112" s="390"/>
      <c r="AA112" s="390"/>
      <c r="AB112" s="390"/>
      <c r="AC112" s="390"/>
      <c r="AD112" s="406"/>
      <c r="AE112" s="420"/>
      <c r="AF112" s="408"/>
      <c r="AI112" s="67">
        <f>IF(Q112="",100,IF(Q112="Yes",1,IF(Q112="No",0,IF(Q112="Partial",0.5,IF(Q112="N/A",1.001)))))</f>
        <v>100</v>
      </c>
    </row>
    <row r="113" spans="1:36">
      <c r="A113" s="355"/>
      <c r="B113" s="400"/>
      <c r="C113" s="84"/>
      <c r="D113" s="341" t="s">
        <v>1126</v>
      </c>
      <c r="E113" s="341"/>
      <c r="F113" s="341"/>
      <c r="G113" s="341"/>
      <c r="H113" s="341"/>
      <c r="I113" s="341"/>
      <c r="J113" s="341"/>
      <c r="K113" s="341"/>
      <c r="L113" s="341"/>
      <c r="M113" s="341"/>
      <c r="N113" s="342"/>
      <c r="O113" s="364"/>
      <c r="P113" s="360"/>
      <c r="Q113" s="326"/>
      <c r="R113" s="327"/>
      <c r="S113" s="364"/>
      <c r="T113" s="360"/>
      <c r="U113" s="387"/>
      <c r="V113" s="388"/>
      <c r="W113" s="388"/>
      <c r="X113" s="388"/>
      <c r="Y113" s="388"/>
      <c r="Z113" s="388"/>
      <c r="AA113" s="388"/>
      <c r="AB113" s="388"/>
      <c r="AC113" s="389"/>
      <c r="AD113" s="406"/>
      <c r="AE113" s="420"/>
      <c r="AF113" s="408"/>
      <c r="AI113" s="67">
        <f>IF(Q113="",100,IF(Q113="Yes",1,IF(Q113="No",0,IF(Q113="Partial",0.5,IF(Q113="N/A",1.001)))))</f>
        <v>100</v>
      </c>
    </row>
    <row r="114" spans="1:36" ht="13.5" customHeight="1">
      <c r="A114" s="355"/>
      <c r="B114" s="400"/>
      <c r="C114" s="84"/>
      <c r="D114" s="341" t="s">
        <v>1298</v>
      </c>
      <c r="E114" s="341"/>
      <c r="F114" s="341"/>
      <c r="G114" s="341"/>
      <c r="H114" s="341"/>
      <c r="I114" s="341"/>
      <c r="J114" s="341"/>
      <c r="K114" s="341"/>
      <c r="L114" s="341"/>
      <c r="M114" s="341"/>
      <c r="N114" s="342"/>
      <c r="O114" s="364"/>
      <c r="P114" s="360"/>
      <c r="Q114" s="416"/>
      <c r="R114" s="416"/>
      <c r="S114" s="364"/>
      <c r="T114" s="360"/>
      <c r="U114" s="390"/>
      <c r="V114" s="390"/>
      <c r="W114" s="390"/>
      <c r="X114" s="390"/>
      <c r="Y114" s="390"/>
      <c r="Z114" s="390"/>
      <c r="AA114" s="390"/>
      <c r="AB114" s="390"/>
      <c r="AC114" s="390"/>
      <c r="AD114" s="406"/>
      <c r="AE114" s="420"/>
      <c r="AF114" s="408"/>
      <c r="AI114" s="67">
        <f t="shared" ref="AI114:AI119" si="2">IF(Q114="",100,IF(Q114="Yes",1,IF(Q114="No",0,IF(Q114="Partial",0.5,IF(Q114="N/A",1.001)))))</f>
        <v>100</v>
      </c>
    </row>
    <row r="115" spans="1:36" ht="13.5" customHeight="1">
      <c r="A115" s="355"/>
      <c r="B115" s="400"/>
      <c r="C115" s="84"/>
      <c r="D115" s="341" t="s">
        <v>1127</v>
      </c>
      <c r="E115" s="341"/>
      <c r="F115" s="341"/>
      <c r="G115" s="341"/>
      <c r="H115" s="341"/>
      <c r="I115" s="341"/>
      <c r="J115" s="341"/>
      <c r="K115" s="341"/>
      <c r="L115" s="341"/>
      <c r="M115" s="341"/>
      <c r="N115" s="342"/>
      <c r="O115" s="364"/>
      <c r="P115" s="360"/>
      <c r="Q115" s="416"/>
      <c r="R115" s="416"/>
      <c r="S115" s="364"/>
      <c r="T115" s="360"/>
      <c r="U115" s="390"/>
      <c r="V115" s="390"/>
      <c r="W115" s="390"/>
      <c r="X115" s="390"/>
      <c r="Y115" s="390"/>
      <c r="Z115" s="390"/>
      <c r="AA115" s="390"/>
      <c r="AB115" s="390"/>
      <c r="AC115" s="390"/>
      <c r="AD115" s="406"/>
      <c r="AE115" s="420"/>
      <c r="AF115" s="408"/>
      <c r="AI115" s="67">
        <f t="shared" si="2"/>
        <v>100</v>
      </c>
    </row>
    <row r="116" spans="1:36">
      <c r="A116" s="355"/>
      <c r="B116" s="400"/>
      <c r="C116" s="84"/>
      <c r="D116" s="341" t="s">
        <v>1299</v>
      </c>
      <c r="E116" s="341"/>
      <c r="F116" s="341"/>
      <c r="G116" s="341"/>
      <c r="H116" s="341"/>
      <c r="I116" s="341"/>
      <c r="J116" s="341"/>
      <c r="K116" s="341"/>
      <c r="L116" s="341"/>
      <c r="M116" s="341"/>
      <c r="N116" s="342"/>
      <c r="O116" s="364"/>
      <c r="P116" s="360"/>
      <c r="Q116" s="416"/>
      <c r="R116" s="416"/>
      <c r="S116" s="364"/>
      <c r="T116" s="360"/>
      <c r="U116" s="390"/>
      <c r="V116" s="390"/>
      <c r="W116" s="390"/>
      <c r="X116" s="390"/>
      <c r="Y116" s="390"/>
      <c r="Z116" s="390"/>
      <c r="AA116" s="390"/>
      <c r="AB116" s="390"/>
      <c r="AC116" s="390"/>
      <c r="AD116" s="406"/>
      <c r="AE116" s="420"/>
      <c r="AF116" s="408"/>
      <c r="AI116" s="67">
        <f t="shared" si="2"/>
        <v>100</v>
      </c>
    </row>
    <row r="117" spans="1:36" ht="12.75" customHeight="1">
      <c r="A117" s="355"/>
      <c r="B117" s="400"/>
      <c r="C117" s="84"/>
      <c r="D117" s="341" t="s">
        <v>1302</v>
      </c>
      <c r="E117" s="341"/>
      <c r="F117" s="341"/>
      <c r="G117" s="341"/>
      <c r="H117" s="341"/>
      <c r="I117" s="341"/>
      <c r="J117" s="341"/>
      <c r="K117" s="341"/>
      <c r="L117" s="341"/>
      <c r="M117" s="341"/>
      <c r="N117" s="342"/>
      <c r="O117" s="364"/>
      <c r="P117" s="360"/>
      <c r="Q117" s="416"/>
      <c r="R117" s="416"/>
      <c r="S117" s="364"/>
      <c r="T117" s="360"/>
      <c r="U117" s="390"/>
      <c r="V117" s="390"/>
      <c r="W117" s="390"/>
      <c r="X117" s="390"/>
      <c r="Y117" s="390"/>
      <c r="Z117" s="390"/>
      <c r="AA117" s="390"/>
      <c r="AB117" s="390"/>
      <c r="AC117" s="390"/>
      <c r="AD117" s="406"/>
      <c r="AE117" s="420"/>
      <c r="AF117" s="408"/>
      <c r="AI117" s="67">
        <f t="shared" si="2"/>
        <v>100</v>
      </c>
      <c r="AJ117" s="86"/>
    </row>
    <row r="118" spans="1:36" ht="13.5" customHeight="1">
      <c r="A118" s="355"/>
      <c r="B118" s="400"/>
      <c r="C118" s="84"/>
      <c r="D118" s="341" t="s">
        <v>1130</v>
      </c>
      <c r="E118" s="341"/>
      <c r="F118" s="341"/>
      <c r="G118" s="341"/>
      <c r="H118" s="341"/>
      <c r="I118" s="341"/>
      <c r="J118" s="341"/>
      <c r="K118" s="341"/>
      <c r="L118" s="341"/>
      <c r="M118" s="341"/>
      <c r="N118" s="342"/>
      <c r="O118" s="364"/>
      <c r="P118" s="360"/>
      <c r="Q118" s="416"/>
      <c r="R118" s="416"/>
      <c r="S118" s="364"/>
      <c r="T118" s="360"/>
      <c r="U118" s="390"/>
      <c r="V118" s="390"/>
      <c r="W118" s="390"/>
      <c r="X118" s="390"/>
      <c r="Y118" s="390"/>
      <c r="Z118" s="390"/>
      <c r="AA118" s="390"/>
      <c r="AB118" s="390"/>
      <c r="AC118" s="390"/>
      <c r="AD118" s="406"/>
      <c r="AE118" s="420"/>
      <c r="AF118" s="408"/>
      <c r="AI118" s="67">
        <f t="shared" si="2"/>
        <v>100</v>
      </c>
    </row>
    <row r="119" spans="1:36">
      <c r="A119" s="355"/>
      <c r="B119" s="400"/>
      <c r="C119" s="84"/>
      <c r="D119" s="341" t="s">
        <v>1261</v>
      </c>
      <c r="E119" s="341"/>
      <c r="F119" s="341"/>
      <c r="G119" s="341"/>
      <c r="H119" s="341"/>
      <c r="I119" s="341"/>
      <c r="J119" s="341"/>
      <c r="K119" s="341"/>
      <c r="L119" s="341"/>
      <c r="M119" s="341"/>
      <c r="N119" s="342"/>
      <c r="O119" s="364"/>
      <c r="P119" s="360"/>
      <c r="Q119" s="416"/>
      <c r="R119" s="416"/>
      <c r="S119" s="364"/>
      <c r="T119" s="360"/>
      <c r="U119" s="390"/>
      <c r="V119" s="390"/>
      <c r="W119" s="390"/>
      <c r="X119" s="390"/>
      <c r="Y119" s="390"/>
      <c r="Z119" s="390"/>
      <c r="AA119" s="390"/>
      <c r="AB119" s="390"/>
      <c r="AC119" s="390"/>
      <c r="AD119" s="406"/>
      <c r="AE119" s="420"/>
      <c r="AF119" s="408"/>
      <c r="AI119" s="67">
        <f t="shared" si="2"/>
        <v>100</v>
      </c>
      <c r="AJ119" s="67">
        <f>SUM(AI112:AI119)</f>
        <v>800</v>
      </c>
    </row>
    <row r="120" spans="1:36" ht="13.5" customHeight="1">
      <c r="A120" s="399" t="s">
        <v>47</v>
      </c>
      <c r="B120" s="399"/>
      <c r="C120" s="399"/>
      <c r="D120" s="399"/>
      <c r="E120" s="399"/>
      <c r="F120" s="399"/>
      <c r="G120" s="399"/>
      <c r="H120" s="399"/>
      <c r="I120" s="399"/>
      <c r="J120" s="399"/>
      <c r="K120" s="399"/>
      <c r="L120" s="399"/>
      <c r="M120" s="399"/>
      <c r="N120" s="399"/>
      <c r="O120" s="328">
        <f>SUM(O102:P119)</f>
        <v>6</v>
      </c>
      <c r="P120" s="328"/>
      <c r="Q120" s="328"/>
      <c r="R120" s="328"/>
      <c r="S120" s="328">
        <f>SUM(S102:T119)</f>
        <v>0</v>
      </c>
      <c r="T120" s="328"/>
      <c r="U120" s="328"/>
      <c r="V120" s="328"/>
      <c r="W120" s="328"/>
      <c r="X120" s="328"/>
      <c r="Y120" s="328"/>
      <c r="Z120" s="328"/>
      <c r="AA120" s="328"/>
      <c r="AB120" s="328"/>
      <c r="AC120" s="328"/>
      <c r="AD120" s="399"/>
      <c r="AE120" s="399"/>
      <c r="AF120" s="399"/>
    </row>
    <row r="121" spans="1:36" ht="13.5" customHeight="1"/>
    <row r="122" spans="1:36" ht="13.5" customHeight="1">
      <c r="A122" s="396" t="s">
        <v>51</v>
      </c>
      <c r="B122" s="397"/>
      <c r="C122" s="397"/>
      <c r="D122" s="397"/>
      <c r="E122" s="397"/>
      <c r="F122" s="397"/>
      <c r="G122" s="397"/>
      <c r="H122" s="397"/>
      <c r="I122" s="397"/>
      <c r="J122" s="397"/>
      <c r="K122" s="397"/>
      <c r="L122" s="397"/>
      <c r="M122" s="397"/>
      <c r="N122" s="397"/>
      <c r="O122" s="397"/>
      <c r="P122" s="397"/>
      <c r="Q122" s="397"/>
      <c r="R122" s="397"/>
      <c r="S122" s="397"/>
      <c r="T122" s="397"/>
      <c r="U122" s="397"/>
      <c r="V122" s="397"/>
      <c r="W122" s="397"/>
      <c r="X122" s="397"/>
      <c r="Y122" s="397"/>
      <c r="Z122" s="397"/>
      <c r="AA122" s="397"/>
      <c r="AB122" s="397"/>
      <c r="AC122" s="397"/>
      <c r="AD122" s="397"/>
      <c r="AE122" s="397"/>
      <c r="AF122" s="398"/>
    </row>
    <row r="123" spans="1:36" ht="13.5" customHeight="1">
      <c r="A123" s="392" t="s">
        <v>52</v>
      </c>
      <c r="B123" s="393"/>
      <c r="C123" s="393"/>
      <c r="D123" s="393"/>
      <c r="E123" s="393"/>
      <c r="F123" s="393"/>
      <c r="G123" s="393"/>
      <c r="H123" s="393"/>
      <c r="I123" s="393"/>
      <c r="J123" s="393"/>
      <c r="K123" s="393"/>
      <c r="L123" s="393"/>
      <c r="M123" s="393"/>
      <c r="N123" s="393"/>
      <c r="O123" s="393"/>
      <c r="P123" s="393"/>
      <c r="Q123" s="393"/>
      <c r="R123" s="393"/>
      <c r="S123" s="393"/>
      <c r="T123" s="393"/>
      <c r="U123" s="393"/>
      <c r="V123" s="393"/>
      <c r="W123" s="393"/>
      <c r="X123" s="393"/>
      <c r="Y123" s="393"/>
      <c r="Z123" s="393"/>
      <c r="AA123" s="393"/>
      <c r="AB123" s="393"/>
      <c r="AC123" s="393"/>
      <c r="AD123" s="393"/>
      <c r="AE123" s="393"/>
      <c r="AF123" s="394"/>
    </row>
    <row r="124" spans="1:36" ht="13.5" customHeight="1">
      <c r="A124" s="399" t="s">
        <v>39</v>
      </c>
      <c r="B124" s="399"/>
      <c r="C124" s="399" t="s">
        <v>40</v>
      </c>
      <c r="D124" s="399"/>
      <c r="E124" s="399"/>
      <c r="F124" s="399"/>
      <c r="G124" s="399"/>
      <c r="H124" s="399"/>
      <c r="I124" s="399"/>
      <c r="J124" s="399"/>
      <c r="K124" s="399"/>
      <c r="L124" s="399"/>
      <c r="M124" s="399"/>
      <c r="N124" s="399"/>
      <c r="O124" s="328" t="s">
        <v>41</v>
      </c>
      <c r="P124" s="328"/>
      <c r="Q124" s="363" t="s">
        <v>42</v>
      </c>
      <c r="R124" s="344"/>
      <c r="S124" s="328" t="s">
        <v>43</v>
      </c>
      <c r="T124" s="328"/>
      <c r="U124" s="399" t="s">
        <v>44</v>
      </c>
      <c r="V124" s="399"/>
      <c r="W124" s="399"/>
      <c r="X124" s="399"/>
      <c r="Y124" s="399"/>
      <c r="Z124" s="399"/>
      <c r="AA124" s="399"/>
      <c r="AB124" s="399"/>
      <c r="AC124" s="399"/>
      <c r="AD124" s="328" t="s">
        <v>45</v>
      </c>
      <c r="AE124" s="328"/>
      <c r="AF124" s="328"/>
    </row>
    <row r="125" spans="1:36" ht="13.5" customHeight="1">
      <c r="A125" s="399"/>
      <c r="B125" s="399"/>
      <c r="C125" s="399"/>
      <c r="D125" s="399"/>
      <c r="E125" s="399"/>
      <c r="F125" s="399"/>
      <c r="G125" s="399"/>
      <c r="H125" s="399"/>
      <c r="I125" s="399"/>
      <c r="J125" s="399"/>
      <c r="K125" s="399"/>
      <c r="L125" s="399"/>
      <c r="M125" s="399"/>
      <c r="N125" s="399"/>
      <c r="O125" s="328"/>
      <c r="P125" s="328"/>
      <c r="Q125" s="365"/>
      <c r="R125" s="362"/>
      <c r="S125" s="328"/>
      <c r="T125" s="328"/>
      <c r="U125" s="399"/>
      <c r="V125" s="399"/>
      <c r="W125" s="399"/>
      <c r="X125" s="399"/>
      <c r="Y125" s="399"/>
      <c r="Z125" s="399"/>
      <c r="AA125" s="399"/>
      <c r="AB125" s="399"/>
      <c r="AC125" s="399"/>
      <c r="AD125" s="328"/>
      <c r="AE125" s="328"/>
      <c r="AF125" s="328"/>
    </row>
    <row r="126" spans="1:36" ht="40.5" customHeight="1">
      <c r="A126" s="353" t="s">
        <v>1131</v>
      </c>
      <c r="B126" s="385"/>
      <c r="C126" s="401" t="s">
        <v>974</v>
      </c>
      <c r="D126" s="401"/>
      <c r="E126" s="401"/>
      <c r="F126" s="401"/>
      <c r="G126" s="401"/>
      <c r="H126" s="401"/>
      <c r="I126" s="401"/>
      <c r="J126" s="401"/>
      <c r="K126" s="401"/>
      <c r="L126" s="401"/>
      <c r="M126" s="401"/>
      <c r="N126" s="401"/>
      <c r="O126" s="363">
        <f>IF(Q126="N/A",0,IF(Q126="Answer all sub questions",3,IF(Q126="Yes",3,IF(Q126="Partial",3,IF(Q126="No",3,IF(Q126="",3))))))</f>
        <v>3</v>
      </c>
      <c r="P126" s="344"/>
      <c r="Q126" s="328" t="str">
        <f>IF(AJ128&gt;3,"Answer all sub questions",IF(AJ128=(2*1.001),"N/A",IF(AJ128&gt;=2,"Yes",IF(AJ128=1.001,"No",IF(AJ128=0,"No",IF(AJ128&gt;=0.5,"Partial",IF(AJ128&lt;=1.5,"Partial")))))))</f>
        <v>Answer all sub questions</v>
      </c>
      <c r="R126" s="328"/>
      <c r="S126" s="363">
        <f>IF(Q126="N/A",O126,IF(Q126="Answer all sub questions",0,IF(Q126="Yes",O126,IF(Q126="Partial",1,IF(Q126="No",0,IF(Q126="",0))))))</f>
        <v>0</v>
      </c>
      <c r="T126" s="344"/>
      <c r="U126" s="390"/>
      <c r="V126" s="390"/>
      <c r="W126" s="390"/>
      <c r="X126" s="390"/>
      <c r="Y126" s="390"/>
      <c r="Z126" s="390"/>
      <c r="AA126" s="390"/>
      <c r="AB126" s="390"/>
      <c r="AC126" s="390"/>
      <c r="AD126" s="403" t="s">
        <v>105</v>
      </c>
      <c r="AE126" s="404"/>
      <c r="AF126" s="405"/>
    </row>
    <row r="127" spans="1:36" ht="25.5" customHeight="1">
      <c r="A127" s="355"/>
      <c r="B127" s="400"/>
      <c r="C127" s="84"/>
      <c r="D127" s="378" t="s">
        <v>975</v>
      </c>
      <c r="E127" s="341"/>
      <c r="F127" s="341"/>
      <c r="G127" s="341"/>
      <c r="H127" s="341"/>
      <c r="I127" s="341"/>
      <c r="J127" s="341"/>
      <c r="K127" s="341"/>
      <c r="L127" s="341"/>
      <c r="M127" s="341"/>
      <c r="N127" s="342"/>
      <c r="O127" s="364"/>
      <c r="P127" s="360"/>
      <c r="Q127" s="416"/>
      <c r="R127" s="416"/>
      <c r="S127" s="364"/>
      <c r="T127" s="360"/>
      <c r="U127" s="390"/>
      <c r="V127" s="390"/>
      <c r="W127" s="390"/>
      <c r="X127" s="390"/>
      <c r="Y127" s="390"/>
      <c r="Z127" s="390"/>
      <c r="AA127" s="390"/>
      <c r="AB127" s="390"/>
      <c r="AC127" s="390"/>
      <c r="AD127" s="406"/>
      <c r="AE127" s="420"/>
      <c r="AF127" s="408"/>
      <c r="AI127" s="67">
        <f>IF(Q127="",100,IF(Q127="Yes",1,IF(Q127="No",0,IF(Q127="Partial",0.5,IF(Q127="N/A",1.001)))))</f>
        <v>100</v>
      </c>
    </row>
    <row r="128" spans="1:36" ht="26.25" customHeight="1">
      <c r="A128" s="355"/>
      <c r="B128" s="400"/>
      <c r="C128" s="84"/>
      <c r="D128" s="378" t="s">
        <v>976</v>
      </c>
      <c r="E128" s="341"/>
      <c r="F128" s="341"/>
      <c r="G128" s="341"/>
      <c r="H128" s="341"/>
      <c r="I128" s="341"/>
      <c r="J128" s="341"/>
      <c r="K128" s="341"/>
      <c r="L128" s="341"/>
      <c r="M128" s="341"/>
      <c r="N128" s="342"/>
      <c r="O128" s="364"/>
      <c r="P128" s="360"/>
      <c r="Q128" s="416"/>
      <c r="R128" s="416"/>
      <c r="S128" s="364"/>
      <c r="T128" s="360"/>
      <c r="U128" s="390"/>
      <c r="V128" s="390"/>
      <c r="W128" s="390"/>
      <c r="X128" s="390"/>
      <c r="Y128" s="390"/>
      <c r="Z128" s="390"/>
      <c r="AA128" s="390"/>
      <c r="AB128" s="390"/>
      <c r="AC128" s="390"/>
      <c r="AD128" s="406"/>
      <c r="AE128" s="420"/>
      <c r="AF128" s="408"/>
      <c r="AI128" s="67">
        <f t="shared" ref="AI128" si="3">IF(Q128="",100,IF(Q128="Yes",1,IF(Q128="No",0,IF(Q128="Partial",0.5,IF(Q128="N/A",1.001)))))</f>
        <v>100</v>
      </c>
      <c r="AJ128" s="67">
        <f>SUM(AI127:AI128)</f>
        <v>200</v>
      </c>
    </row>
    <row r="129" spans="1:36" ht="40.5" customHeight="1">
      <c r="A129" s="353" t="s">
        <v>1132</v>
      </c>
      <c r="B129" s="385"/>
      <c r="C129" s="401" t="s">
        <v>977</v>
      </c>
      <c r="D129" s="401"/>
      <c r="E129" s="401"/>
      <c r="F129" s="401"/>
      <c r="G129" s="401"/>
      <c r="H129" s="401"/>
      <c r="I129" s="401"/>
      <c r="J129" s="401"/>
      <c r="K129" s="401"/>
      <c r="L129" s="401"/>
      <c r="M129" s="401"/>
      <c r="N129" s="401"/>
      <c r="O129" s="363">
        <f>IF(Q129="N/A",0,IF(Q129="Answer all sub questions",2,IF(Q129="Yes",2,IF(Q129="Partial",2,IF(Q129="No",2,IF(Q129="",2))))))</f>
        <v>2</v>
      </c>
      <c r="P129" s="344"/>
      <c r="Q129" s="328" t="str">
        <f>IF(AJ133&gt;5,"Answer all sub questions",IF(AJ133=(4*1.001),"N/A",IF(AJ133&gt;=4,"Yes",IF(AJ133=3.003,"No",IF(AJ133=2.002,"No",IF(AJ133=1.001,"No",IF(AJ133=0,"No",IF(AJ133&gt;=0.5,"Partial",IF(AJ133&lt;=3.5,"Partial")))))))))</f>
        <v>Answer all sub questions</v>
      </c>
      <c r="R129" s="328"/>
      <c r="S129" s="363">
        <f>IF(Q129="N/A",O129,IF(Q129="Answer all sub questions",0,IF(Q129="Yes",O129,IF(Q129="Partial",1,IF(Q129="No",0,IF(Q129="",0))))))</f>
        <v>0</v>
      </c>
      <c r="T129" s="344"/>
      <c r="U129" s="390"/>
      <c r="V129" s="390"/>
      <c r="W129" s="390"/>
      <c r="X129" s="390"/>
      <c r="Y129" s="390"/>
      <c r="Z129" s="390"/>
      <c r="AA129" s="390"/>
      <c r="AB129" s="390"/>
      <c r="AC129" s="390"/>
      <c r="AD129" s="403" t="s">
        <v>478</v>
      </c>
      <c r="AE129" s="404"/>
      <c r="AF129" s="405"/>
    </row>
    <row r="130" spans="1:36">
      <c r="A130" s="355"/>
      <c r="B130" s="400"/>
      <c r="C130" s="84"/>
      <c r="D130" s="341" t="s">
        <v>978</v>
      </c>
      <c r="E130" s="341"/>
      <c r="F130" s="341"/>
      <c r="G130" s="341"/>
      <c r="H130" s="341"/>
      <c r="I130" s="341"/>
      <c r="J130" s="341"/>
      <c r="K130" s="341"/>
      <c r="L130" s="341"/>
      <c r="M130" s="341"/>
      <c r="N130" s="342"/>
      <c r="O130" s="364"/>
      <c r="P130" s="360"/>
      <c r="Q130" s="416"/>
      <c r="R130" s="416"/>
      <c r="S130" s="364"/>
      <c r="T130" s="360"/>
      <c r="U130" s="390"/>
      <c r="V130" s="390"/>
      <c r="W130" s="390"/>
      <c r="X130" s="390"/>
      <c r="Y130" s="390"/>
      <c r="Z130" s="390"/>
      <c r="AA130" s="390"/>
      <c r="AB130" s="390"/>
      <c r="AC130" s="390"/>
      <c r="AD130" s="406"/>
      <c r="AE130" s="420"/>
      <c r="AF130" s="408"/>
      <c r="AI130" s="67">
        <f>IF(Q130="",100,IF(Q130="Yes",1,IF(Q130="No",0,IF(Q130="Partial",0.5,IF(Q130="N/A",1.001)))))</f>
        <v>100</v>
      </c>
    </row>
    <row r="131" spans="1:36" ht="13.5" customHeight="1">
      <c r="A131" s="355"/>
      <c r="B131" s="400"/>
      <c r="C131" s="84"/>
      <c r="D131" s="341" t="s">
        <v>979</v>
      </c>
      <c r="E131" s="341"/>
      <c r="F131" s="341"/>
      <c r="G131" s="341"/>
      <c r="H131" s="341"/>
      <c r="I131" s="341"/>
      <c r="J131" s="341"/>
      <c r="K131" s="341"/>
      <c r="L131" s="341"/>
      <c r="M131" s="341"/>
      <c r="N131" s="342"/>
      <c r="O131" s="364"/>
      <c r="P131" s="360"/>
      <c r="Q131" s="416"/>
      <c r="R131" s="416"/>
      <c r="S131" s="364"/>
      <c r="T131" s="360"/>
      <c r="U131" s="390"/>
      <c r="V131" s="390"/>
      <c r="W131" s="390"/>
      <c r="X131" s="390"/>
      <c r="Y131" s="390"/>
      <c r="Z131" s="390"/>
      <c r="AA131" s="390"/>
      <c r="AB131" s="390"/>
      <c r="AC131" s="390"/>
      <c r="AD131" s="406"/>
      <c r="AE131" s="420"/>
      <c r="AF131" s="408"/>
      <c r="AI131" s="67">
        <f t="shared" ref="AI131:AI133" si="4">IF(Q131="",100,IF(Q131="Yes",1,IF(Q131="No",0,IF(Q131="Partial",0.5,IF(Q131="N/A",1.001)))))</f>
        <v>100</v>
      </c>
    </row>
    <row r="132" spans="1:36" ht="13.5" customHeight="1">
      <c r="A132" s="355"/>
      <c r="B132" s="400"/>
      <c r="C132" s="84"/>
      <c r="D132" s="341" t="s">
        <v>980</v>
      </c>
      <c r="E132" s="341"/>
      <c r="F132" s="341"/>
      <c r="G132" s="341"/>
      <c r="H132" s="341"/>
      <c r="I132" s="341"/>
      <c r="J132" s="341"/>
      <c r="K132" s="341"/>
      <c r="L132" s="341"/>
      <c r="M132" s="341"/>
      <c r="N132" s="342"/>
      <c r="O132" s="364"/>
      <c r="P132" s="360"/>
      <c r="Q132" s="416"/>
      <c r="R132" s="416"/>
      <c r="S132" s="364"/>
      <c r="T132" s="360"/>
      <c r="U132" s="390"/>
      <c r="V132" s="390"/>
      <c r="W132" s="390"/>
      <c r="X132" s="390"/>
      <c r="Y132" s="390"/>
      <c r="Z132" s="390"/>
      <c r="AA132" s="390"/>
      <c r="AB132" s="390"/>
      <c r="AC132" s="390"/>
      <c r="AD132" s="406"/>
      <c r="AE132" s="420"/>
      <c r="AF132" s="408"/>
      <c r="AI132" s="67">
        <f t="shared" si="4"/>
        <v>100</v>
      </c>
    </row>
    <row r="133" spans="1:36">
      <c r="A133" s="355"/>
      <c r="B133" s="400"/>
      <c r="C133" s="84"/>
      <c r="D133" s="341" t="s">
        <v>1303</v>
      </c>
      <c r="E133" s="341"/>
      <c r="F133" s="341"/>
      <c r="G133" s="341"/>
      <c r="H133" s="341"/>
      <c r="I133" s="341"/>
      <c r="J133" s="341"/>
      <c r="K133" s="341"/>
      <c r="L133" s="341"/>
      <c r="M133" s="341"/>
      <c r="N133" s="342"/>
      <c r="O133" s="364"/>
      <c r="P133" s="360"/>
      <c r="Q133" s="416"/>
      <c r="R133" s="416"/>
      <c r="S133" s="364"/>
      <c r="T133" s="360"/>
      <c r="U133" s="390"/>
      <c r="V133" s="390"/>
      <c r="W133" s="390"/>
      <c r="X133" s="390"/>
      <c r="Y133" s="390"/>
      <c r="Z133" s="390"/>
      <c r="AA133" s="390"/>
      <c r="AB133" s="390"/>
      <c r="AC133" s="390"/>
      <c r="AD133" s="406"/>
      <c r="AE133" s="420"/>
      <c r="AF133" s="408"/>
      <c r="AI133" s="67">
        <f t="shared" si="4"/>
        <v>100</v>
      </c>
      <c r="AJ133" s="67">
        <f>SUM(AI130:AI133)</f>
        <v>400</v>
      </c>
    </row>
    <row r="134" spans="1:36" ht="13.5" customHeight="1">
      <c r="A134" s="399" t="s">
        <v>47</v>
      </c>
      <c r="B134" s="399"/>
      <c r="C134" s="399"/>
      <c r="D134" s="399"/>
      <c r="E134" s="399"/>
      <c r="F134" s="399"/>
      <c r="G134" s="399"/>
      <c r="H134" s="399"/>
      <c r="I134" s="399"/>
      <c r="J134" s="399"/>
      <c r="K134" s="399"/>
      <c r="L134" s="399"/>
      <c r="M134" s="399"/>
      <c r="N134" s="399"/>
      <c r="O134" s="328">
        <f>SUM(O126:P133)</f>
        <v>5</v>
      </c>
      <c r="P134" s="328"/>
      <c r="Q134" s="338"/>
      <c r="R134" s="339"/>
      <c r="S134" s="328">
        <f>SUM(S126:T133)</f>
        <v>0</v>
      </c>
      <c r="T134" s="328"/>
      <c r="U134" s="328"/>
      <c r="V134" s="328"/>
      <c r="W134" s="328"/>
      <c r="X134" s="328"/>
      <c r="Y134" s="328"/>
      <c r="Z134" s="328"/>
      <c r="AA134" s="328"/>
      <c r="AB134" s="328"/>
      <c r="AC134" s="328"/>
      <c r="AD134" s="399"/>
      <c r="AE134" s="399"/>
      <c r="AF134" s="399"/>
    </row>
    <row r="135" spans="1:36" ht="13.5" customHeight="1">
      <c r="A135" s="88"/>
      <c r="B135" s="88"/>
      <c r="C135" s="88"/>
      <c r="D135" s="88"/>
      <c r="E135" s="88"/>
      <c r="F135" s="88"/>
      <c r="G135" s="88"/>
      <c r="H135" s="88"/>
      <c r="I135" s="88"/>
      <c r="J135" s="88"/>
      <c r="K135" s="88"/>
      <c r="L135" s="88"/>
      <c r="M135" s="88"/>
      <c r="N135" s="88"/>
      <c r="O135" s="89"/>
      <c r="P135" s="89"/>
      <c r="Q135" s="89"/>
      <c r="R135" s="89"/>
      <c r="S135" s="89"/>
      <c r="T135" s="89"/>
      <c r="U135" s="89"/>
      <c r="V135" s="89"/>
      <c r="W135" s="89"/>
      <c r="X135" s="89"/>
      <c r="Y135" s="89"/>
      <c r="Z135" s="89"/>
      <c r="AA135" s="89"/>
      <c r="AB135" s="89"/>
      <c r="AC135" s="89"/>
      <c r="AD135" s="88"/>
      <c r="AE135" s="88"/>
      <c r="AF135" s="88"/>
    </row>
    <row r="136" spans="1:36" ht="13.5" customHeight="1">
      <c r="A136" s="396" t="s">
        <v>53</v>
      </c>
      <c r="B136" s="397"/>
      <c r="C136" s="397"/>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7"/>
      <c r="AD136" s="397"/>
      <c r="AE136" s="397"/>
      <c r="AF136" s="398"/>
    </row>
    <row r="137" spans="1:36" ht="13.5" customHeight="1">
      <c r="A137" s="392" t="s">
        <v>54</v>
      </c>
      <c r="B137" s="393"/>
      <c r="C137" s="393"/>
      <c r="D137" s="393"/>
      <c r="E137" s="393"/>
      <c r="F137" s="393"/>
      <c r="G137" s="393"/>
      <c r="H137" s="393"/>
      <c r="I137" s="393"/>
      <c r="J137" s="393"/>
      <c r="K137" s="393"/>
      <c r="L137" s="393"/>
      <c r="M137" s="393"/>
      <c r="N137" s="393"/>
      <c r="O137" s="393"/>
      <c r="P137" s="393"/>
      <c r="Q137" s="393"/>
      <c r="R137" s="393"/>
      <c r="S137" s="393"/>
      <c r="T137" s="393"/>
      <c r="U137" s="393"/>
      <c r="V137" s="393"/>
      <c r="W137" s="393"/>
      <c r="X137" s="393"/>
      <c r="Y137" s="393"/>
      <c r="Z137" s="393"/>
      <c r="AA137" s="393"/>
      <c r="AB137" s="393"/>
      <c r="AC137" s="393"/>
      <c r="AD137" s="393"/>
      <c r="AE137" s="393"/>
      <c r="AF137" s="394"/>
    </row>
    <row r="138" spans="1:36" ht="13.5" customHeight="1">
      <c r="A138" s="399" t="s">
        <v>39</v>
      </c>
      <c r="B138" s="399"/>
      <c r="C138" s="399" t="s">
        <v>40</v>
      </c>
      <c r="D138" s="399"/>
      <c r="E138" s="399"/>
      <c r="F138" s="399"/>
      <c r="G138" s="399"/>
      <c r="H138" s="399"/>
      <c r="I138" s="399"/>
      <c r="J138" s="399"/>
      <c r="K138" s="399"/>
      <c r="L138" s="399"/>
      <c r="M138" s="399"/>
      <c r="N138" s="399"/>
      <c r="O138" s="328" t="s">
        <v>41</v>
      </c>
      <c r="P138" s="328"/>
      <c r="Q138" s="328" t="s">
        <v>42</v>
      </c>
      <c r="R138" s="328"/>
      <c r="S138" s="328" t="s">
        <v>43</v>
      </c>
      <c r="T138" s="328"/>
      <c r="U138" s="399" t="s">
        <v>44</v>
      </c>
      <c r="V138" s="399"/>
      <c r="W138" s="399"/>
      <c r="X138" s="399"/>
      <c r="Y138" s="399"/>
      <c r="Z138" s="399"/>
      <c r="AA138" s="399"/>
      <c r="AB138" s="399"/>
      <c r="AC138" s="399"/>
      <c r="AD138" s="328" t="s">
        <v>45</v>
      </c>
      <c r="AE138" s="328"/>
      <c r="AF138" s="328"/>
    </row>
    <row r="139" spans="1:36" ht="13.5" customHeight="1">
      <c r="A139" s="399"/>
      <c r="B139" s="399"/>
      <c r="C139" s="399"/>
      <c r="D139" s="399"/>
      <c r="E139" s="399"/>
      <c r="F139" s="399"/>
      <c r="G139" s="399"/>
      <c r="H139" s="399"/>
      <c r="I139" s="399"/>
      <c r="J139" s="399"/>
      <c r="K139" s="399"/>
      <c r="L139" s="399"/>
      <c r="M139" s="399"/>
      <c r="N139" s="399"/>
      <c r="O139" s="328"/>
      <c r="P139" s="328"/>
      <c r="Q139" s="328"/>
      <c r="R139" s="328"/>
      <c r="S139" s="328"/>
      <c r="T139" s="328"/>
      <c r="U139" s="399"/>
      <c r="V139" s="399"/>
      <c r="W139" s="399"/>
      <c r="X139" s="399"/>
      <c r="Y139" s="399"/>
      <c r="Z139" s="399"/>
      <c r="AA139" s="399"/>
      <c r="AB139" s="399"/>
      <c r="AC139" s="399"/>
      <c r="AD139" s="328"/>
      <c r="AE139" s="328"/>
      <c r="AF139" s="328"/>
    </row>
    <row r="140" spans="1:36" ht="39.75" customHeight="1">
      <c r="A140" s="386" t="s">
        <v>1133</v>
      </c>
      <c r="B140" s="381"/>
      <c r="C140" s="386" t="s">
        <v>981</v>
      </c>
      <c r="D140" s="380"/>
      <c r="E140" s="380"/>
      <c r="F140" s="380"/>
      <c r="G140" s="380"/>
      <c r="H140" s="380"/>
      <c r="I140" s="380"/>
      <c r="J140" s="380"/>
      <c r="K140" s="380"/>
      <c r="L140" s="380"/>
      <c r="M140" s="380"/>
      <c r="N140" s="381"/>
      <c r="O140" s="328">
        <f>IF(Q140="N/A",0,IF(Q140="Yes",5,IF(Q140="Partial",5,IF(Q140="No",5,IF(Q140="",5)))))</f>
        <v>5</v>
      </c>
      <c r="P140" s="328"/>
      <c r="Q140" s="326"/>
      <c r="R140" s="327"/>
      <c r="S140" s="345">
        <f>IF(Q140="N/A",O140,IF(Q140="Yes",O140,IF(Q140="Partial",1,IF(Q140="No",0,IF(Q140="",0)))))</f>
        <v>0</v>
      </c>
      <c r="T140" s="346"/>
      <c r="U140" s="390"/>
      <c r="V140" s="390"/>
      <c r="W140" s="390"/>
      <c r="X140" s="390"/>
      <c r="Y140" s="390"/>
      <c r="Z140" s="390"/>
      <c r="AA140" s="390"/>
      <c r="AB140" s="390"/>
      <c r="AC140" s="390"/>
      <c r="AD140" s="413" t="s">
        <v>55</v>
      </c>
      <c r="AE140" s="414"/>
      <c r="AF140" s="415"/>
    </row>
    <row r="141" spans="1:36" ht="27" customHeight="1">
      <c r="A141" s="386" t="s">
        <v>1134</v>
      </c>
      <c r="B141" s="381"/>
      <c r="C141" s="386" t="s">
        <v>982</v>
      </c>
      <c r="D141" s="380"/>
      <c r="E141" s="380"/>
      <c r="F141" s="380"/>
      <c r="G141" s="380"/>
      <c r="H141" s="380"/>
      <c r="I141" s="380"/>
      <c r="J141" s="380"/>
      <c r="K141" s="380"/>
      <c r="L141" s="380"/>
      <c r="M141" s="380"/>
      <c r="N141" s="381"/>
      <c r="O141" s="328">
        <f>IF(Q141="N/A",0,IF(Q141="Yes",2,IF(Q141="Partial",2,IF(Q141="No",2,IF(Q141="",2)))))</f>
        <v>2</v>
      </c>
      <c r="P141" s="328"/>
      <c r="Q141" s="326"/>
      <c r="R141" s="327"/>
      <c r="S141" s="345">
        <f>IF(Q141="N/A",O141,IF(Q141="Yes",O141,IF(Q141="Partial",1,IF(Q141="No",0,IF(Q141="",0)))))</f>
        <v>0</v>
      </c>
      <c r="T141" s="346"/>
      <c r="U141" s="390"/>
      <c r="V141" s="390"/>
      <c r="W141" s="390"/>
      <c r="X141" s="390"/>
      <c r="Y141" s="390"/>
      <c r="Z141" s="390"/>
      <c r="AA141" s="390"/>
      <c r="AB141" s="390"/>
      <c r="AC141" s="390"/>
      <c r="AD141" s="413" t="s">
        <v>56</v>
      </c>
      <c r="AE141" s="414"/>
      <c r="AF141" s="415"/>
    </row>
    <row r="142" spans="1:36" ht="27" customHeight="1">
      <c r="A142" s="456" t="s">
        <v>1135</v>
      </c>
      <c r="B142" s="457"/>
      <c r="C142" s="386" t="s">
        <v>1158</v>
      </c>
      <c r="D142" s="380"/>
      <c r="E142" s="380"/>
      <c r="F142" s="380"/>
      <c r="G142" s="380"/>
      <c r="H142" s="380"/>
      <c r="I142" s="380"/>
      <c r="J142" s="380"/>
      <c r="K142" s="380"/>
      <c r="L142" s="380"/>
      <c r="M142" s="380"/>
      <c r="N142" s="381"/>
      <c r="O142" s="328">
        <f>IF(Q142="N/A",0,IF(Q142="Yes",3,IF(Q142="Partial",3,IF(Q142="No",3,IF(Q142="",3)))))</f>
        <v>3</v>
      </c>
      <c r="P142" s="328"/>
      <c r="Q142" s="326"/>
      <c r="R142" s="327"/>
      <c r="S142" s="345">
        <f>IF(Q142="N/A",O142,IF(Q142="Yes",O142,IF(Q142="Partial",1,IF(Q142="No",0,IF(Q142="",0)))))</f>
        <v>0</v>
      </c>
      <c r="T142" s="346"/>
      <c r="U142" s="390"/>
      <c r="V142" s="390"/>
      <c r="W142" s="390"/>
      <c r="X142" s="390"/>
      <c r="Y142" s="390"/>
      <c r="Z142" s="390"/>
      <c r="AA142" s="390"/>
      <c r="AB142" s="390"/>
      <c r="AC142" s="390"/>
      <c r="AD142" s="413" t="s">
        <v>57</v>
      </c>
      <c r="AE142" s="414"/>
      <c r="AF142" s="415"/>
    </row>
    <row r="143" spans="1:36" ht="13.5" customHeight="1">
      <c r="A143" s="399" t="s">
        <v>47</v>
      </c>
      <c r="B143" s="399"/>
      <c r="C143" s="399"/>
      <c r="D143" s="399"/>
      <c r="E143" s="399"/>
      <c r="F143" s="399"/>
      <c r="G143" s="399"/>
      <c r="H143" s="399"/>
      <c r="I143" s="399"/>
      <c r="J143" s="399"/>
      <c r="K143" s="399"/>
      <c r="L143" s="399"/>
      <c r="M143" s="399"/>
      <c r="N143" s="399"/>
      <c r="O143" s="328">
        <f>SUM(O140:P142)</f>
        <v>10</v>
      </c>
      <c r="P143" s="328"/>
      <c r="Q143" s="328"/>
      <c r="R143" s="328"/>
      <c r="S143" s="328">
        <f>SUM(S140:T142)</f>
        <v>0</v>
      </c>
      <c r="T143" s="328"/>
      <c r="U143" s="328"/>
      <c r="V143" s="328"/>
      <c r="W143" s="328"/>
      <c r="X143" s="328"/>
      <c r="Y143" s="328"/>
      <c r="Z143" s="328"/>
      <c r="AA143" s="328"/>
      <c r="AB143" s="328"/>
      <c r="AC143" s="328"/>
      <c r="AD143" s="399"/>
      <c r="AE143" s="399"/>
      <c r="AF143" s="399"/>
    </row>
    <row r="144" spans="1:36" ht="13.5" customHeight="1"/>
    <row r="145" spans="1:36" ht="13.5" customHeight="1">
      <c r="A145" s="396" t="s">
        <v>58</v>
      </c>
      <c r="B145" s="397"/>
      <c r="C145" s="397"/>
      <c r="D145" s="397"/>
      <c r="E145" s="397"/>
      <c r="F145" s="397"/>
      <c r="G145" s="397"/>
      <c r="H145" s="397"/>
      <c r="I145" s="397"/>
      <c r="J145" s="397"/>
      <c r="K145" s="397"/>
      <c r="L145" s="397"/>
      <c r="M145" s="397"/>
      <c r="N145" s="397"/>
      <c r="O145" s="397"/>
      <c r="P145" s="397"/>
      <c r="Q145" s="397"/>
      <c r="R145" s="397"/>
      <c r="S145" s="397"/>
      <c r="T145" s="397"/>
      <c r="U145" s="397"/>
      <c r="V145" s="397"/>
      <c r="W145" s="397"/>
      <c r="X145" s="397"/>
      <c r="Y145" s="397"/>
      <c r="Z145" s="397"/>
      <c r="AA145" s="397"/>
      <c r="AB145" s="397"/>
      <c r="AC145" s="397"/>
      <c r="AD145" s="397"/>
      <c r="AE145" s="397"/>
      <c r="AF145" s="398"/>
    </row>
    <row r="146" spans="1:36" ht="13.5" customHeight="1">
      <c r="A146" s="392" t="s">
        <v>59</v>
      </c>
      <c r="B146" s="393"/>
      <c r="C146" s="393"/>
      <c r="D146" s="393"/>
      <c r="E146" s="393"/>
      <c r="F146" s="393"/>
      <c r="G146" s="393"/>
      <c r="H146" s="393"/>
      <c r="I146" s="393"/>
      <c r="J146" s="393"/>
      <c r="K146" s="393"/>
      <c r="L146" s="393"/>
      <c r="M146" s="393"/>
      <c r="N146" s="393"/>
      <c r="O146" s="393"/>
      <c r="P146" s="393"/>
      <c r="Q146" s="393"/>
      <c r="R146" s="393"/>
      <c r="S146" s="393"/>
      <c r="T146" s="393"/>
      <c r="U146" s="393"/>
      <c r="V146" s="393"/>
      <c r="W146" s="393"/>
      <c r="X146" s="393"/>
      <c r="Y146" s="393"/>
      <c r="Z146" s="393"/>
      <c r="AA146" s="393"/>
      <c r="AB146" s="393"/>
      <c r="AC146" s="393"/>
      <c r="AD146" s="393"/>
      <c r="AE146" s="393"/>
      <c r="AF146" s="394"/>
    </row>
    <row r="147" spans="1:36" ht="13.5" customHeight="1">
      <c r="A147" s="399" t="s">
        <v>39</v>
      </c>
      <c r="B147" s="399"/>
      <c r="C147" s="399" t="s">
        <v>40</v>
      </c>
      <c r="D147" s="399"/>
      <c r="E147" s="399"/>
      <c r="F147" s="399"/>
      <c r="G147" s="399"/>
      <c r="H147" s="399"/>
      <c r="I147" s="399"/>
      <c r="J147" s="399"/>
      <c r="K147" s="399"/>
      <c r="L147" s="399"/>
      <c r="M147" s="399"/>
      <c r="N147" s="399"/>
      <c r="O147" s="328" t="s">
        <v>41</v>
      </c>
      <c r="P147" s="328"/>
      <c r="Q147" s="328" t="s">
        <v>42</v>
      </c>
      <c r="R147" s="328"/>
      <c r="S147" s="328" t="s">
        <v>43</v>
      </c>
      <c r="T147" s="328"/>
      <c r="U147" s="399" t="s">
        <v>44</v>
      </c>
      <c r="V147" s="399"/>
      <c r="W147" s="399"/>
      <c r="X147" s="399"/>
      <c r="Y147" s="399"/>
      <c r="Z147" s="399"/>
      <c r="AA147" s="399"/>
      <c r="AB147" s="399"/>
      <c r="AC147" s="399"/>
      <c r="AD147" s="328" t="s">
        <v>45</v>
      </c>
      <c r="AE147" s="328"/>
      <c r="AF147" s="328"/>
    </row>
    <row r="148" spans="1:36" ht="13.5" customHeight="1">
      <c r="A148" s="399"/>
      <c r="B148" s="399"/>
      <c r="C148" s="399"/>
      <c r="D148" s="399"/>
      <c r="E148" s="399"/>
      <c r="F148" s="399"/>
      <c r="G148" s="399"/>
      <c r="H148" s="399"/>
      <c r="I148" s="399"/>
      <c r="J148" s="399"/>
      <c r="K148" s="399"/>
      <c r="L148" s="399"/>
      <c r="M148" s="399"/>
      <c r="N148" s="399"/>
      <c r="O148" s="328"/>
      <c r="P148" s="328"/>
      <c r="Q148" s="328"/>
      <c r="R148" s="328"/>
      <c r="S148" s="328"/>
      <c r="T148" s="328"/>
      <c r="U148" s="399"/>
      <c r="V148" s="399"/>
      <c r="W148" s="399"/>
      <c r="X148" s="399"/>
      <c r="Y148" s="399"/>
      <c r="Z148" s="399"/>
      <c r="AA148" s="399"/>
      <c r="AB148" s="399"/>
      <c r="AC148" s="399"/>
      <c r="AD148" s="328"/>
      <c r="AE148" s="328"/>
      <c r="AF148" s="328"/>
    </row>
    <row r="149" spans="1:36" ht="52.5" customHeight="1">
      <c r="A149" s="353" t="s">
        <v>1136</v>
      </c>
      <c r="B149" s="354"/>
      <c r="C149" s="340" t="s">
        <v>1304</v>
      </c>
      <c r="D149" s="341"/>
      <c r="E149" s="341"/>
      <c r="F149" s="341"/>
      <c r="G149" s="341"/>
      <c r="H149" s="341"/>
      <c r="I149" s="341"/>
      <c r="J149" s="341"/>
      <c r="K149" s="341"/>
      <c r="L149" s="341"/>
      <c r="M149" s="341"/>
      <c r="N149" s="342"/>
      <c r="O149" s="343">
        <f>IF(Q149="N/A",0,IF(Q149="Answer all sub questions",5,IF(Q149="Yes",5,IF(Q149="Partial",5,IF(Q149="No",5,IF(Q149="",5))))))</f>
        <v>5</v>
      </c>
      <c r="P149" s="344"/>
      <c r="Q149" s="338" t="str">
        <f>IF(AJ152&gt;4,"Answer all sub questions",IF(AJ152=(3*1.001),"N/A",IF(AJ152&gt;=3,"Yes",IF(AJ152=2.002,"No",IF(AJ152=1.001,"No",IF(AJ152=0,"No",IF(AJ152&gt;=0.5,"Partial",IF(AJ152&lt;=2.5,"Partial"))))))))</f>
        <v>Answer all sub questions</v>
      </c>
      <c r="R149" s="339"/>
      <c r="S149" s="363">
        <f>IF(Q149="N/A",O149,IF(Q149="Answer all sub questions",0,IF(Q149="Yes",O149,IF(Q149="Partial",1,IF(Q149="No",0,IF(Q149="",0))))))</f>
        <v>0</v>
      </c>
      <c r="T149" s="344"/>
      <c r="U149" s="390"/>
      <c r="V149" s="390"/>
      <c r="W149" s="390"/>
      <c r="X149" s="390"/>
      <c r="Y149" s="390"/>
      <c r="Z149" s="390"/>
      <c r="AA149" s="390"/>
      <c r="AB149" s="390"/>
      <c r="AC149" s="390"/>
      <c r="AD149" s="369" t="s">
        <v>939</v>
      </c>
      <c r="AE149" s="370"/>
      <c r="AF149" s="371"/>
    </row>
    <row r="150" spans="1:36" ht="26.25" customHeight="1">
      <c r="A150" s="355"/>
      <c r="B150" s="356"/>
      <c r="C150" s="84"/>
      <c r="D150" s="455" t="s">
        <v>1305</v>
      </c>
      <c r="E150" s="455"/>
      <c r="F150" s="455"/>
      <c r="G150" s="455"/>
      <c r="H150" s="455"/>
      <c r="I150" s="455"/>
      <c r="J150" s="455"/>
      <c r="K150" s="455"/>
      <c r="L150" s="455"/>
      <c r="M150" s="455"/>
      <c r="N150" s="336"/>
      <c r="O150" s="359"/>
      <c r="P150" s="360"/>
      <c r="Q150" s="326"/>
      <c r="R150" s="327"/>
      <c r="S150" s="364"/>
      <c r="T150" s="360"/>
      <c r="U150" s="390"/>
      <c r="V150" s="390"/>
      <c r="W150" s="390"/>
      <c r="X150" s="390"/>
      <c r="Y150" s="390"/>
      <c r="Z150" s="390"/>
      <c r="AA150" s="390"/>
      <c r="AB150" s="390"/>
      <c r="AC150" s="390"/>
      <c r="AD150" s="372"/>
      <c r="AE150" s="373"/>
      <c r="AF150" s="374"/>
      <c r="AI150" s="67">
        <f>IF(Q150="",100,IF(Q150="Yes",1,IF(Q150="No",0,IF(Q150="Partial",0.5,IF(Q150="N/A",1.001)))))</f>
        <v>100</v>
      </c>
    </row>
    <row r="151" spans="1:36" ht="13.5" customHeight="1">
      <c r="A151" s="355"/>
      <c r="B151" s="356"/>
      <c r="C151" s="90"/>
      <c r="D151" s="453" t="s">
        <v>983</v>
      </c>
      <c r="E151" s="453"/>
      <c r="F151" s="453"/>
      <c r="G151" s="453"/>
      <c r="H151" s="453"/>
      <c r="I151" s="453"/>
      <c r="J151" s="453"/>
      <c r="K151" s="453"/>
      <c r="L151" s="453"/>
      <c r="M151" s="453"/>
      <c r="N151" s="454"/>
      <c r="O151" s="359"/>
      <c r="P151" s="360"/>
      <c r="Q151" s="326"/>
      <c r="R151" s="327"/>
      <c r="S151" s="364"/>
      <c r="T151" s="360"/>
      <c r="U151" s="390"/>
      <c r="V151" s="390"/>
      <c r="W151" s="390"/>
      <c r="X151" s="390"/>
      <c r="Y151" s="390"/>
      <c r="Z151" s="390"/>
      <c r="AA151" s="390"/>
      <c r="AB151" s="390"/>
      <c r="AC151" s="390"/>
      <c r="AD151" s="372"/>
      <c r="AE151" s="373"/>
      <c r="AF151" s="374"/>
      <c r="AI151" s="67">
        <f t="shared" ref="AI151:AI152" si="5">IF(Q151="",100,IF(Q151="Yes",1,IF(Q151="No",0,IF(Q151="Partial",0.5,IF(Q151="N/A",1.001)))))</f>
        <v>100</v>
      </c>
    </row>
    <row r="152" spans="1:36" ht="26.25" customHeight="1">
      <c r="A152" s="357"/>
      <c r="B152" s="358"/>
      <c r="C152" s="91"/>
      <c r="D152" s="383" t="s">
        <v>60</v>
      </c>
      <c r="E152" s="383"/>
      <c r="F152" s="383"/>
      <c r="G152" s="383"/>
      <c r="H152" s="383"/>
      <c r="I152" s="383"/>
      <c r="J152" s="383"/>
      <c r="K152" s="383"/>
      <c r="L152" s="383"/>
      <c r="M152" s="383"/>
      <c r="N152" s="384"/>
      <c r="O152" s="361"/>
      <c r="P152" s="362"/>
      <c r="Q152" s="326"/>
      <c r="R152" s="327"/>
      <c r="S152" s="365"/>
      <c r="T152" s="362"/>
      <c r="U152" s="390"/>
      <c r="V152" s="390"/>
      <c r="W152" s="390"/>
      <c r="X152" s="390"/>
      <c r="Y152" s="390"/>
      <c r="Z152" s="390"/>
      <c r="AA152" s="390"/>
      <c r="AB152" s="390"/>
      <c r="AC152" s="390"/>
      <c r="AD152" s="375"/>
      <c r="AE152" s="376"/>
      <c r="AF152" s="377"/>
      <c r="AI152" s="67">
        <f t="shared" si="5"/>
        <v>100</v>
      </c>
      <c r="AJ152" s="67">
        <f>SUM(AI150:AI152)</f>
        <v>300</v>
      </c>
    </row>
    <row r="153" spans="1:36" ht="13.5" customHeight="1">
      <c r="A153" s="399" t="s">
        <v>47</v>
      </c>
      <c r="B153" s="399"/>
      <c r="C153" s="399"/>
      <c r="D153" s="399"/>
      <c r="E153" s="399"/>
      <c r="F153" s="399"/>
      <c r="G153" s="399"/>
      <c r="H153" s="399"/>
      <c r="I153" s="399"/>
      <c r="J153" s="399"/>
      <c r="K153" s="399"/>
      <c r="L153" s="399"/>
      <c r="M153" s="399"/>
      <c r="N153" s="399"/>
      <c r="O153" s="328">
        <f>SUM(O149:P152)</f>
        <v>5</v>
      </c>
      <c r="P153" s="328"/>
      <c r="Q153" s="328"/>
      <c r="R153" s="328"/>
      <c r="S153" s="328">
        <f>SUM(S149:T152)</f>
        <v>0</v>
      </c>
      <c r="T153" s="328"/>
      <c r="U153" s="328"/>
      <c r="V153" s="328"/>
      <c r="W153" s="328"/>
      <c r="X153" s="328"/>
      <c r="Y153" s="328"/>
      <c r="Z153" s="328"/>
      <c r="AA153" s="328"/>
      <c r="AB153" s="328"/>
      <c r="AC153" s="328"/>
      <c r="AD153" s="338"/>
      <c r="AE153" s="450"/>
      <c r="AF153" s="339"/>
    </row>
    <row r="154" spans="1:36" ht="13.5" customHeight="1"/>
    <row r="155" spans="1:36" ht="13.5" customHeight="1">
      <c r="A155" s="396" t="s">
        <v>61</v>
      </c>
      <c r="B155" s="397"/>
      <c r="C155" s="397"/>
      <c r="D155" s="397"/>
      <c r="E155" s="397"/>
      <c r="F155" s="397"/>
      <c r="G155" s="397"/>
      <c r="H155" s="397"/>
      <c r="I155" s="397"/>
      <c r="J155" s="397"/>
      <c r="K155" s="397"/>
      <c r="L155" s="397"/>
      <c r="M155" s="397"/>
      <c r="N155" s="397"/>
      <c r="O155" s="397"/>
      <c r="P155" s="397"/>
      <c r="Q155" s="397"/>
      <c r="R155" s="397"/>
      <c r="S155" s="397"/>
      <c r="T155" s="397"/>
      <c r="U155" s="397"/>
      <c r="V155" s="397"/>
      <c r="W155" s="397"/>
      <c r="X155" s="397"/>
      <c r="Y155" s="397"/>
      <c r="Z155" s="397"/>
      <c r="AA155" s="397"/>
      <c r="AB155" s="397"/>
      <c r="AC155" s="397"/>
      <c r="AD155" s="397"/>
      <c r="AE155" s="397"/>
      <c r="AF155" s="398"/>
    </row>
    <row r="156" spans="1:36" ht="13.5" customHeight="1">
      <c r="A156" s="392" t="s">
        <v>62</v>
      </c>
      <c r="B156" s="393"/>
      <c r="C156" s="393"/>
      <c r="D156" s="393"/>
      <c r="E156" s="393"/>
      <c r="F156" s="393"/>
      <c r="G156" s="393"/>
      <c r="H156" s="393"/>
      <c r="I156" s="393"/>
      <c r="J156" s="393"/>
      <c r="K156" s="393"/>
      <c r="L156" s="393"/>
      <c r="M156" s="393"/>
      <c r="N156" s="393"/>
      <c r="O156" s="393"/>
      <c r="P156" s="393"/>
      <c r="Q156" s="393"/>
      <c r="R156" s="393"/>
      <c r="S156" s="393"/>
      <c r="T156" s="393"/>
      <c r="U156" s="393"/>
      <c r="V156" s="393"/>
      <c r="W156" s="393"/>
      <c r="X156" s="393"/>
      <c r="Y156" s="393"/>
      <c r="Z156" s="393"/>
      <c r="AA156" s="393"/>
      <c r="AB156" s="393"/>
      <c r="AC156" s="393"/>
      <c r="AD156" s="393"/>
      <c r="AE156" s="393"/>
      <c r="AF156" s="394"/>
    </row>
    <row r="157" spans="1:36" ht="13.5" customHeight="1">
      <c r="A157" s="399" t="s">
        <v>39</v>
      </c>
      <c r="B157" s="399"/>
      <c r="C157" s="399" t="s">
        <v>40</v>
      </c>
      <c r="D157" s="399"/>
      <c r="E157" s="399"/>
      <c r="F157" s="399"/>
      <c r="G157" s="399"/>
      <c r="H157" s="399"/>
      <c r="I157" s="399"/>
      <c r="J157" s="399"/>
      <c r="K157" s="399"/>
      <c r="L157" s="399"/>
      <c r="M157" s="399"/>
      <c r="N157" s="399"/>
      <c r="O157" s="328" t="s">
        <v>41</v>
      </c>
      <c r="P157" s="328"/>
      <c r="Q157" s="328" t="s">
        <v>42</v>
      </c>
      <c r="R157" s="328"/>
      <c r="S157" s="328" t="s">
        <v>43</v>
      </c>
      <c r="T157" s="328"/>
      <c r="U157" s="399" t="s">
        <v>44</v>
      </c>
      <c r="V157" s="399"/>
      <c r="W157" s="399"/>
      <c r="X157" s="399"/>
      <c r="Y157" s="399"/>
      <c r="Z157" s="399"/>
      <c r="AA157" s="399"/>
      <c r="AB157" s="399"/>
      <c r="AC157" s="399"/>
      <c r="AD157" s="328" t="s">
        <v>45</v>
      </c>
      <c r="AE157" s="328"/>
      <c r="AF157" s="328"/>
    </row>
    <row r="158" spans="1:36" ht="13.5" customHeight="1">
      <c r="A158" s="399"/>
      <c r="B158" s="399"/>
      <c r="C158" s="399"/>
      <c r="D158" s="399"/>
      <c r="E158" s="399"/>
      <c r="F158" s="399"/>
      <c r="G158" s="399"/>
      <c r="H158" s="399"/>
      <c r="I158" s="399"/>
      <c r="J158" s="399"/>
      <c r="K158" s="399"/>
      <c r="L158" s="399"/>
      <c r="M158" s="399"/>
      <c r="N158" s="399"/>
      <c r="O158" s="328"/>
      <c r="P158" s="328"/>
      <c r="Q158" s="328"/>
      <c r="R158" s="328"/>
      <c r="S158" s="328"/>
      <c r="T158" s="328"/>
      <c r="U158" s="399"/>
      <c r="V158" s="399"/>
      <c r="W158" s="399"/>
      <c r="X158" s="399"/>
      <c r="Y158" s="399"/>
      <c r="Z158" s="399"/>
      <c r="AA158" s="399"/>
      <c r="AB158" s="399"/>
      <c r="AC158" s="399"/>
      <c r="AD158" s="328"/>
      <c r="AE158" s="328"/>
      <c r="AF158" s="328"/>
    </row>
    <row r="159" spans="1:36" ht="27" customHeight="1">
      <c r="A159" s="335" t="s">
        <v>1137</v>
      </c>
      <c r="B159" s="336"/>
      <c r="C159" s="386" t="s">
        <v>1306</v>
      </c>
      <c r="D159" s="380"/>
      <c r="E159" s="380"/>
      <c r="F159" s="380"/>
      <c r="G159" s="380"/>
      <c r="H159" s="380"/>
      <c r="I159" s="380"/>
      <c r="J159" s="380"/>
      <c r="K159" s="380"/>
      <c r="L159" s="380"/>
      <c r="M159" s="380"/>
      <c r="N159" s="381"/>
      <c r="O159" s="338">
        <f>IF(Q159="N/A",0,IF(Q159="Yes",2,IF(Q159="Partial",2,IF(Q159="No",2,IF(Q159="",2)))))</f>
        <v>2</v>
      </c>
      <c r="P159" s="339"/>
      <c r="Q159" s="326"/>
      <c r="R159" s="327"/>
      <c r="S159" s="345">
        <f>IF(Q159="N/A",O159,IF(Q159="Yes",O159,IF(Q159="Partial",1,IF(Q159="No",0,IF(Q159="",0)))))</f>
        <v>0</v>
      </c>
      <c r="T159" s="346"/>
      <c r="U159" s="390"/>
      <c r="V159" s="390"/>
      <c r="W159" s="390"/>
      <c r="X159" s="390"/>
      <c r="Y159" s="390"/>
      <c r="Z159" s="390"/>
      <c r="AA159" s="390"/>
      <c r="AB159" s="390"/>
      <c r="AC159" s="390"/>
      <c r="AD159" s="417" t="s">
        <v>63</v>
      </c>
      <c r="AE159" s="418"/>
      <c r="AF159" s="419"/>
    </row>
    <row r="160" spans="1:36" ht="39.75" customHeight="1">
      <c r="A160" s="340" t="s">
        <v>1138</v>
      </c>
      <c r="B160" s="342"/>
      <c r="C160" s="386" t="s">
        <v>1307</v>
      </c>
      <c r="D160" s="380"/>
      <c r="E160" s="380"/>
      <c r="F160" s="380"/>
      <c r="G160" s="380"/>
      <c r="H160" s="380"/>
      <c r="I160" s="380"/>
      <c r="J160" s="380"/>
      <c r="K160" s="380"/>
      <c r="L160" s="380"/>
      <c r="M160" s="380"/>
      <c r="N160" s="381"/>
      <c r="O160" s="338">
        <f>IF(Q160="N/A",0,IF(Q160="Yes",2,IF(Q160="Partial",2,IF(Q160="No",2,IF(Q160="",2)))))</f>
        <v>2</v>
      </c>
      <c r="P160" s="339"/>
      <c r="Q160" s="326"/>
      <c r="R160" s="327"/>
      <c r="S160" s="345">
        <f>IF(Q160="N/A",O160,IF(Q160="Yes",O160,IF(Q160="Partial",1,IF(Q160="No",0,IF(Q160="",0)))))</f>
        <v>0</v>
      </c>
      <c r="T160" s="346"/>
      <c r="U160" s="390"/>
      <c r="V160" s="390"/>
      <c r="W160" s="390"/>
      <c r="X160" s="390"/>
      <c r="Y160" s="390"/>
      <c r="Z160" s="390"/>
      <c r="AA160" s="390"/>
      <c r="AB160" s="390"/>
      <c r="AC160" s="390"/>
      <c r="AD160" s="417" t="s">
        <v>64</v>
      </c>
      <c r="AE160" s="418"/>
      <c r="AF160" s="419"/>
    </row>
    <row r="161" spans="1:36" ht="13.5" customHeight="1">
      <c r="A161" s="399" t="s">
        <v>47</v>
      </c>
      <c r="B161" s="399"/>
      <c r="C161" s="399"/>
      <c r="D161" s="399"/>
      <c r="E161" s="399"/>
      <c r="F161" s="399"/>
      <c r="G161" s="399"/>
      <c r="H161" s="399"/>
      <c r="I161" s="399"/>
      <c r="J161" s="399"/>
      <c r="K161" s="399"/>
      <c r="L161" s="399"/>
      <c r="M161" s="399"/>
      <c r="N161" s="399"/>
      <c r="O161" s="328">
        <f>SUM(O159:P160)</f>
        <v>4</v>
      </c>
      <c r="P161" s="328"/>
      <c r="Q161" s="328"/>
      <c r="R161" s="328"/>
      <c r="S161" s="328">
        <f>SUM(S159:T160)</f>
        <v>0</v>
      </c>
      <c r="T161" s="328"/>
      <c r="U161" s="328"/>
      <c r="V161" s="328"/>
      <c r="W161" s="328"/>
      <c r="X161" s="328"/>
      <c r="Y161" s="328"/>
      <c r="Z161" s="328"/>
      <c r="AA161" s="328"/>
      <c r="AB161" s="328"/>
      <c r="AC161" s="328"/>
      <c r="AD161" s="399"/>
      <c r="AE161" s="399"/>
      <c r="AF161" s="399"/>
    </row>
    <row r="162" spans="1:36" ht="13.5" customHeight="1"/>
    <row r="163" spans="1:36" ht="13.5" customHeight="1">
      <c r="A163" s="396" t="s">
        <v>65</v>
      </c>
      <c r="B163" s="397"/>
      <c r="C163" s="397"/>
      <c r="D163" s="397"/>
      <c r="E163" s="397"/>
      <c r="F163" s="397"/>
      <c r="G163" s="397"/>
      <c r="H163" s="397"/>
      <c r="I163" s="397"/>
      <c r="J163" s="397"/>
      <c r="K163" s="397"/>
      <c r="L163" s="397"/>
      <c r="M163" s="397"/>
      <c r="N163" s="397"/>
      <c r="O163" s="397"/>
      <c r="P163" s="397"/>
      <c r="Q163" s="397"/>
      <c r="R163" s="397"/>
      <c r="S163" s="397"/>
      <c r="T163" s="397"/>
      <c r="U163" s="397"/>
      <c r="V163" s="397"/>
      <c r="W163" s="397"/>
      <c r="X163" s="397"/>
      <c r="Y163" s="397"/>
      <c r="Z163" s="397"/>
      <c r="AA163" s="397"/>
      <c r="AB163" s="397"/>
      <c r="AC163" s="397"/>
      <c r="AD163" s="397"/>
      <c r="AE163" s="397"/>
      <c r="AF163" s="398"/>
    </row>
    <row r="164" spans="1:36" ht="13.5" customHeight="1">
      <c r="A164" s="392" t="s">
        <v>66</v>
      </c>
      <c r="B164" s="393"/>
      <c r="C164" s="393"/>
      <c r="D164" s="393"/>
      <c r="E164" s="393"/>
      <c r="F164" s="393"/>
      <c r="G164" s="393"/>
      <c r="H164" s="393"/>
      <c r="I164" s="393"/>
      <c r="J164" s="393"/>
      <c r="K164" s="393"/>
      <c r="L164" s="393"/>
      <c r="M164" s="393"/>
      <c r="N164" s="393"/>
      <c r="O164" s="393"/>
      <c r="P164" s="393"/>
      <c r="Q164" s="393"/>
      <c r="R164" s="393"/>
      <c r="S164" s="393"/>
      <c r="T164" s="393"/>
      <c r="U164" s="393"/>
      <c r="V164" s="393"/>
      <c r="W164" s="393"/>
      <c r="X164" s="393"/>
      <c r="Y164" s="393"/>
      <c r="Z164" s="393"/>
      <c r="AA164" s="393"/>
      <c r="AB164" s="393"/>
      <c r="AC164" s="393"/>
      <c r="AD164" s="393"/>
      <c r="AE164" s="393"/>
      <c r="AF164" s="394"/>
    </row>
    <row r="165" spans="1:36" ht="28" customHeight="1">
      <c r="A165" s="410" t="s">
        <v>39</v>
      </c>
      <c r="B165" s="412"/>
      <c r="C165" s="410" t="s">
        <v>40</v>
      </c>
      <c r="D165" s="411"/>
      <c r="E165" s="411"/>
      <c r="F165" s="411"/>
      <c r="G165" s="411"/>
      <c r="H165" s="411"/>
      <c r="I165" s="411"/>
      <c r="J165" s="411"/>
      <c r="K165" s="411"/>
      <c r="L165" s="411"/>
      <c r="M165" s="411"/>
      <c r="N165" s="412"/>
      <c r="O165" s="338" t="s">
        <v>41</v>
      </c>
      <c r="P165" s="339"/>
      <c r="Q165" s="338" t="s">
        <v>42</v>
      </c>
      <c r="R165" s="339"/>
      <c r="S165" s="338" t="s">
        <v>43</v>
      </c>
      <c r="T165" s="339"/>
      <c r="U165" s="410" t="s">
        <v>44</v>
      </c>
      <c r="V165" s="411"/>
      <c r="W165" s="411"/>
      <c r="X165" s="411"/>
      <c r="Y165" s="411"/>
      <c r="Z165" s="411"/>
      <c r="AA165" s="411"/>
      <c r="AB165" s="411"/>
      <c r="AC165" s="412"/>
      <c r="AD165" s="338" t="s">
        <v>45</v>
      </c>
      <c r="AE165" s="450"/>
      <c r="AF165" s="339"/>
    </row>
    <row r="166" spans="1:36" ht="40.5" customHeight="1">
      <c r="A166" s="353" t="s">
        <v>1139</v>
      </c>
      <c r="B166" s="385"/>
      <c r="C166" s="340" t="s">
        <v>984</v>
      </c>
      <c r="D166" s="341"/>
      <c r="E166" s="341"/>
      <c r="F166" s="341"/>
      <c r="G166" s="341"/>
      <c r="H166" s="341"/>
      <c r="I166" s="341"/>
      <c r="J166" s="341"/>
      <c r="K166" s="341"/>
      <c r="L166" s="341"/>
      <c r="M166" s="341"/>
      <c r="N166" s="342"/>
      <c r="O166" s="343">
        <f>IF(Q166="N/A",0,IF(Q166="Yes",3,IF(Q166="Partial",3,IF(Q166="No",3,IF(Q166="",3)))))</f>
        <v>3</v>
      </c>
      <c r="P166" s="344"/>
      <c r="Q166" s="326"/>
      <c r="R166" s="327"/>
      <c r="S166" s="345">
        <f>IF(Q166="N/A",O166,IF(Q166="Yes",O166,IF(Q166="Partial",1,IF(Q166="No",0,IF(Q166="",0)))))</f>
        <v>0</v>
      </c>
      <c r="T166" s="346"/>
      <c r="U166" s="347"/>
      <c r="V166" s="348"/>
      <c r="W166" s="348"/>
      <c r="X166" s="348"/>
      <c r="Y166" s="348"/>
      <c r="Z166" s="348"/>
      <c r="AA166" s="348"/>
      <c r="AB166" s="348"/>
      <c r="AC166" s="349"/>
      <c r="AD166" s="350" t="s">
        <v>67</v>
      </c>
      <c r="AE166" s="351"/>
      <c r="AF166" s="352"/>
    </row>
    <row r="167" spans="1:36" ht="40.5" customHeight="1">
      <c r="A167" s="353" t="s">
        <v>1140</v>
      </c>
      <c r="B167" s="385"/>
      <c r="C167" s="340" t="s">
        <v>1141</v>
      </c>
      <c r="D167" s="341"/>
      <c r="E167" s="341"/>
      <c r="F167" s="341"/>
      <c r="G167" s="341"/>
      <c r="H167" s="341"/>
      <c r="I167" s="341"/>
      <c r="J167" s="341"/>
      <c r="K167" s="341"/>
      <c r="L167" s="341"/>
      <c r="M167" s="341"/>
      <c r="N167" s="342"/>
      <c r="O167" s="343">
        <f>IF(Q167="N/A",0,IF(Q167="Yes",2,IF(Q167="Partial",2,IF(Q167="No",2,IF(Q167="",2)))))</f>
        <v>2</v>
      </c>
      <c r="P167" s="344"/>
      <c r="Q167" s="326"/>
      <c r="R167" s="327"/>
      <c r="S167" s="345">
        <f>IF(Q167="N/A",O167,IF(Q167="Yes",O167,IF(Q167="Partial",1,IF(Q167="No",0,IF(Q167="",0)))))</f>
        <v>0</v>
      </c>
      <c r="T167" s="346"/>
      <c r="U167" s="347"/>
      <c r="V167" s="348"/>
      <c r="W167" s="348"/>
      <c r="X167" s="348"/>
      <c r="Y167" s="348"/>
      <c r="Z167" s="348"/>
      <c r="AA167" s="348"/>
      <c r="AB167" s="348"/>
      <c r="AC167" s="349"/>
      <c r="AD167" s="350" t="s">
        <v>67</v>
      </c>
      <c r="AE167" s="351"/>
      <c r="AF167" s="352"/>
    </row>
    <row r="168" spans="1:36" ht="40.5" customHeight="1">
      <c r="A168" s="353" t="s">
        <v>1142</v>
      </c>
      <c r="B168" s="385"/>
      <c r="C168" s="340" t="s">
        <v>1308</v>
      </c>
      <c r="D168" s="341"/>
      <c r="E168" s="341"/>
      <c r="F168" s="341"/>
      <c r="G168" s="341"/>
      <c r="H168" s="341"/>
      <c r="I168" s="341"/>
      <c r="J168" s="341"/>
      <c r="K168" s="341"/>
      <c r="L168" s="341"/>
      <c r="M168" s="341"/>
      <c r="N168" s="342"/>
      <c r="O168" s="343">
        <f>IF(Q168="N/A",0,IF(Q168="Yes",2,IF(Q168="Partial",2,IF(Q168="No",2,IF(Q168="",2)))))</f>
        <v>2</v>
      </c>
      <c r="P168" s="344"/>
      <c r="Q168" s="326"/>
      <c r="R168" s="327"/>
      <c r="S168" s="345">
        <f>IF(Q168="N/A",O168,IF(Q168="Yes",O168,IF(Q168="Partial",1,IF(Q168="No",0,IF(Q168="",0)))))</f>
        <v>0</v>
      </c>
      <c r="T168" s="346"/>
      <c r="U168" s="347"/>
      <c r="V168" s="348"/>
      <c r="W168" s="348"/>
      <c r="X168" s="348"/>
      <c r="Y168" s="348"/>
      <c r="Z168" s="348"/>
      <c r="AA168" s="348"/>
      <c r="AB168" s="348"/>
      <c r="AC168" s="349"/>
      <c r="AD168" s="350" t="s">
        <v>108</v>
      </c>
      <c r="AE168" s="351"/>
      <c r="AF168" s="352"/>
    </row>
    <row r="169" spans="1:36" ht="40.5" customHeight="1">
      <c r="A169" s="353" t="s">
        <v>1143</v>
      </c>
      <c r="B169" s="385"/>
      <c r="C169" s="340" t="s">
        <v>1309</v>
      </c>
      <c r="D169" s="341"/>
      <c r="E169" s="341"/>
      <c r="F169" s="341"/>
      <c r="G169" s="341"/>
      <c r="H169" s="341"/>
      <c r="I169" s="341"/>
      <c r="J169" s="341"/>
      <c r="K169" s="341"/>
      <c r="L169" s="341"/>
      <c r="M169" s="341"/>
      <c r="N169" s="342"/>
      <c r="O169" s="343">
        <f>IF(Q169="N/A",0,IF(Q169="Yes",2,IF(Q169="Partial",2,IF(Q169="No",2,IF(Q169="",2)))))</f>
        <v>2</v>
      </c>
      <c r="P169" s="344"/>
      <c r="Q169" s="326"/>
      <c r="R169" s="327"/>
      <c r="S169" s="345">
        <f>IF(Q169="N/A",O169,IF(Q169="Yes",O169,IF(Q169="Partial",1,IF(Q169="No",0,IF(Q169="",0)))))</f>
        <v>0</v>
      </c>
      <c r="T169" s="346"/>
      <c r="U169" s="347"/>
      <c r="V169" s="348"/>
      <c r="W169" s="348"/>
      <c r="X169" s="348"/>
      <c r="Y169" s="348"/>
      <c r="Z169" s="348"/>
      <c r="AA169" s="348"/>
      <c r="AB169" s="348"/>
      <c r="AC169" s="349"/>
      <c r="AD169" s="350" t="s">
        <v>108</v>
      </c>
      <c r="AE169" s="351"/>
      <c r="AF169" s="352"/>
    </row>
    <row r="170" spans="1:36" ht="47" customHeight="1">
      <c r="A170" s="353" t="s">
        <v>1582</v>
      </c>
      <c r="B170" s="354"/>
      <c r="C170" s="340" t="s">
        <v>1144</v>
      </c>
      <c r="D170" s="341"/>
      <c r="E170" s="341"/>
      <c r="F170" s="341"/>
      <c r="G170" s="341"/>
      <c r="H170" s="341"/>
      <c r="I170" s="341"/>
      <c r="J170" s="341"/>
      <c r="K170" s="341"/>
      <c r="L170" s="341"/>
      <c r="M170" s="341"/>
      <c r="N170" s="342"/>
      <c r="O170" s="343">
        <f>IF(Q170="N/A",0,IF(Q170="Answer all sub questions",5,IF(Q170="Yes",5,IF(Q170="Partial",5,IF(Q170="No",5,IF(Q170="",5))))))</f>
        <v>5</v>
      </c>
      <c r="P170" s="344"/>
      <c r="Q170" s="338" t="str">
        <f>IF(AJ173&gt;4,"Answer all sub questions",IF(AJ173=(3*1.001),"N/A",IF(AJ173&gt;=3,"Yes",IF(AJ173=2.002,"No",IF(AJ173=1.001,"No",IF(AJ173=0,"No",IF(AJ173&gt;=0.5,"Partial",IF(AJ173&lt;=2.5,"Partial"))))))))</f>
        <v>Answer all sub questions</v>
      </c>
      <c r="R170" s="339"/>
      <c r="S170" s="363">
        <f>IF(Q170="N/A",O170,IF(Q170="Answer all sub questions",0,IF(Q170="Yes",O170,IF(Q170="Partial",1,IF(Q170="No",0,IF(Q170="",0))))))</f>
        <v>0</v>
      </c>
      <c r="T170" s="344"/>
      <c r="U170" s="366"/>
      <c r="V170" s="367"/>
      <c r="W170" s="367"/>
      <c r="X170" s="367"/>
      <c r="Y170" s="367"/>
      <c r="Z170" s="367"/>
      <c r="AA170" s="367"/>
      <c r="AB170" s="367"/>
      <c r="AC170" s="368"/>
      <c r="AD170" s="369" t="s">
        <v>112</v>
      </c>
      <c r="AE170" s="370"/>
      <c r="AF170" s="371"/>
    </row>
    <row r="171" spans="1:36" ht="27" customHeight="1">
      <c r="A171" s="355"/>
      <c r="B171" s="356"/>
      <c r="C171" s="84"/>
      <c r="D171" s="378" t="s">
        <v>1310</v>
      </c>
      <c r="E171" s="341"/>
      <c r="F171" s="341"/>
      <c r="G171" s="341"/>
      <c r="H171" s="341"/>
      <c r="I171" s="341"/>
      <c r="J171" s="341"/>
      <c r="K171" s="341"/>
      <c r="L171" s="341"/>
      <c r="M171" s="341"/>
      <c r="N171" s="342"/>
      <c r="O171" s="359"/>
      <c r="P171" s="360"/>
      <c r="Q171" s="326"/>
      <c r="R171" s="327"/>
      <c r="S171" s="364"/>
      <c r="T171" s="360"/>
      <c r="U171" s="366"/>
      <c r="V171" s="367"/>
      <c r="W171" s="367"/>
      <c r="X171" s="367"/>
      <c r="Y171" s="367"/>
      <c r="Z171" s="367"/>
      <c r="AA171" s="367"/>
      <c r="AB171" s="367"/>
      <c r="AC171" s="368"/>
      <c r="AD171" s="372"/>
      <c r="AE171" s="373"/>
      <c r="AF171" s="374"/>
      <c r="AI171" s="67">
        <f>IF(Q171="",100,IF(Q171="Yes",1,IF(Q171="No",0,IF(Q171="Partial",0.5,IF(Q171="N/A",1.001)))))</f>
        <v>100</v>
      </c>
    </row>
    <row r="172" spans="1:36" ht="26.25" customHeight="1">
      <c r="A172" s="355"/>
      <c r="B172" s="356"/>
      <c r="C172" s="92"/>
      <c r="D172" s="379" t="s">
        <v>113</v>
      </c>
      <c r="E172" s="380"/>
      <c r="F172" s="380"/>
      <c r="G172" s="380"/>
      <c r="H172" s="380"/>
      <c r="I172" s="380"/>
      <c r="J172" s="380"/>
      <c r="K172" s="380"/>
      <c r="L172" s="380"/>
      <c r="M172" s="380"/>
      <c r="N172" s="381"/>
      <c r="O172" s="359"/>
      <c r="P172" s="360"/>
      <c r="Q172" s="326"/>
      <c r="R172" s="327"/>
      <c r="S172" s="364"/>
      <c r="T172" s="360"/>
      <c r="U172" s="366"/>
      <c r="V172" s="367"/>
      <c r="W172" s="367"/>
      <c r="X172" s="367"/>
      <c r="Y172" s="367"/>
      <c r="Z172" s="367"/>
      <c r="AA172" s="367"/>
      <c r="AB172" s="367"/>
      <c r="AC172" s="368"/>
      <c r="AD172" s="372"/>
      <c r="AE172" s="373"/>
      <c r="AF172" s="374"/>
      <c r="AI172" s="67">
        <f t="shared" ref="AI172:AI173" si="6">IF(Q172="",100,IF(Q172="Yes",1,IF(Q172="No",0,IF(Q172="Partial",0.5,IF(Q172="N/A",1.001)))))</f>
        <v>100</v>
      </c>
    </row>
    <row r="173" spans="1:36" ht="27" customHeight="1">
      <c r="A173" s="357"/>
      <c r="B173" s="358"/>
      <c r="C173" s="91"/>
      <c r="D173" s="382" t="s">
        <v>1145</v>
      </c>
      <c r="E173" s="383"/>
      <c r="F173" s="383"/>
      <c r="G173" s="383"/>
      <c r="H173" s="383"/>
      <c r="I173" s="383"/>
      <c r="J173" s="383"/>
      <c r="K173" s="383"/>
      <c r="L173" s="383"/>
      <c r="M173" s="383"/>
      <c r="N173" s="384"/>
      <c r="O173" s="361"/>
      <c r="P173" s="362"/>
      <c r="Q173" s="326"/>
      <c r="R173" s="327"/>
      <c r="S173" s="365"/>
      <c r="T173" s="362"/>
      <c r="U173" s="366"/>
      <c r="V173" s="367"/>
      <c r="W173" s="367"/>
      <c r="X173" s="367"/>
      <c r="Y173" s="367"/>
      <c r="Z173" s="367"/>
      <c r="AA173" s="367"/>
      <c r="AB173" s="367"/>
      <c r="AC173" s="368"/>
      <c r="AD173" s="375"/>
      <c r="AE173" s="376"/>
      <c r="AF173" s="377"/>
      <c r="AI173" s="67">
        <f t="shared" si="6"/>
        <v>100</v>
      </c>
      <c r="AJ173" s="67">
        <f>SUM(AI171:AI173)</f>
        <v>300</v>
      </c>
    </row>
    <row r="174" spans="1:36" ht="13.5" customHeight="1">
      <c r="A174" s="399" t="s">
        <v>47</v>
      </c>
      <c r="B174" s="399"/>
      <c r="C174" s="399"/>
      <c r="D174" s="399"/>
      <c r="E174" s="399"/>
      <c r="F174" s="399"/>
      <c r="G174" s="399"/>
      <c r="H174" s="399"/>
      <c r="I174" s="399"/>
      <c r="J174" s="399"/>
      <c r="K174" s="399"/>
      <c r="L174" s="399"/>
      <c r="M174" s="399"/>
      <c r="N174" s="399"/>
      <c r="O174" s="328">
        <f>SUM(O166:P173)</f>
        <v>14</v>
      </c>
      <c r="P174" s="328"/>
      <c r="Q174" s="328"/>
      <c r="R174" s="328"/>
      <c r="S174" s="328">
        <f>SUM(S166:T173)</f>
        <v>0</v>
      </c>
      <c r="T174" s="328"/>
      <c r="U174" s="328"/>
      <c r="V174" s="328"/>
      <c r="W174" s="328"/>
      <c r="X174" s="328"/>
      <c r="Y174" s="328"/>
      <c r="Z174" s="328"/>
      <c r="AA174" s="328"/>
      <c r="AB174" s="328"/>
      <c r="AC174" s="328"/>
      <c r="AD174" s="399"/>
      <c r="AE174" s="399"/>
      <c r="AF174" s="399"/>
    </row>
    <row r="175" spans="1:36" ht="13.5" customHeight="1"/>
    <row r="176" spans="1:36" ht="13.5" customHeight="1">
      <c r="A176" s="396" t="s">
        <v>71</v>
      </c>
      <c r="B176" s="397"/>
      <c r="C176" s="397"/>
      <c r="D176" s="397"/>
      <c r="E176" s="397"/>
      <c r="F176" s="397"/>
      <c r="G176" s="397"/>
      <c r="H176" s="397"/>
      <c r="I176" s="397"/>
      <c r="J176" s="397"/>
      <c r="K176" s="397"/>
      <c r="L176" s="397"/>
      <c r="M176" s="397"/>
      <c r="N176" s="397"/>
      <c r="O176" s="397"/>
      <c r="P176" s="397"/>
      <c r="Q176" s="397"/>
      <c r="R176" s="397"/>
      <c r="S176" s="397"/>
      <c r="T176" s="397"/>
      <c r="U176" s="397"/>
      <c r="V176" s="397"/>
      <c r="W176" s="397"/>
      <c r="X176" s="397"/>
      <c r="Y176" s="397"/>
      <c r="Z176" s="397"/>
      <c r="AA176" s="397"/>
      <c r="AB176" s="397"/>
      <c r="AC176" s="397"/>
      <c r="AD176" s="397"/>
      <c r="AE176" s="397"/>
      <c r="AF176" s="398"/>
    </row>
    <row r="177" spans="1:36" ht="13.5" customHeight="1">
      <c r="A177" s="392" t="s">
        <v>72</v>
      </c>
      <c r="B177" s="393"/>
      <c r="C177" s="393"/>
      <c r="D177" s="393"/>
      <c r="E177" s="393"/>
      <c r="F177" s="393"/>
      <c r="G177" s="393"/>
      <c r="H177" s="393"/>
      <c r="I177" s="393"/>
      <c r="J177" s="393"/>
      <c r="K177" s="393"/>
      <c r="L177" s="393"/>
      <c r="M177" s="393"/>
      <c r="N177" s="393"/>
      <c r="O177" s="393"/>
      <c r="P177" s="393"/>
      <c r="Q177" s="393"/>
      <c r="R177" s="393"/>
      <c r="S177" s="393"/>
      <c r="T177" s="393"/>
      <c r="U177" s="393"/>
      <c r="V177" s="393"/>
      <c r="W177" s="393"/>
      <c r="X177" s="393"/>
      <c r="Y177" s="393"/>
      <c r="Z177" s="393"/>
      <c r="AA177" s="393"/>
      <c r="AB177" s="393"/>
      <c r="AC177" s="393"/>
      <c r="AD177" s="393"/>
      <c r="AE177" s="393"/>
      <c r="AF177" s="394"/>
    </row>
    <row r="178" spans="1:36" ht="27.75" customHeight="1">
      <c r="A178" s="399" t="s">
        <v>39</v>
      </c>
      <c r="B178" s="399"/>
      <c r="C178" s="399" t="s">
        <v>40</v>
      </c>
      <c r="D178" s="399"/>
      <c r="E178" s="399"/>
      <c r="F178" s="399"/>
      <c r="G178" s="399"/>
      <c r="H178" s="399"/>
      <c r="I178" s="399"/>
      <c r="J178" s="399"/>
      <c r="K178" s="399"/>
      <c r="L178" s="399"/>
      <c r="M178" s="399"/>
      <c r="N178" s="399"/>
      <c r="O178" s="328" t="s">
        <v>41</v>
      </c>
      <c r="P178" s="328"/>
      <c r="Q178" s="328" t="s">
        <v>42</v>
      </c>
      <c r="R178" s="328"/>
      <c r="S178" s="328" t="s">
        <v>43</v>
      </c>
      <c r="T178" s="328"/>
      <c r="U178" s="448" t="s">
        <v>44</v>
      </c>
      <c r="V178" s="448"/>
      <c r="W178" s="448"/>
      <c r="X178" s="448"/>
      <c r="Y178" s="448"/>
      <c r="Z178" s="448"/>
      <c r="AA178" s="448"/>
      <c r="AB178" s="448"/>
      <c r="AC178" s="448"/>
      <c r="AD178" s="449" t="s">
        <v>45</v>
      </c>
      <c r="AE178" s="449"/>
      <c r="AF178" s="449"/>
    </row>
    <row r="179" spans="1:36" ht="42" customHeight="1">
      <c r="A179" s="353" t="s">
        <v>1146</v>
      </c>
      <c r="B179" s="354"/>
      <c r="C179" s="340" t="s">
        <v>107</v>
      </c>
      <c r="D179" s="341"/>
      <c r="E179" s="341"/>
      <c r="F179" s="341"/>
      <c r="G179" s="341"/>
      <c r="H179" s="341"/>
      <c r="I179" s="341"/>
      <c r="J179" s="341"/>
      <c r="K179" s="341"/>
      <c r="L179" s="341"/>
      <c r="M179" s="341"/>
      <c r="N179" s="342"/>
      <c r="O179" s="343">
        <f>IF(Q179="N/A",0,IF(Q179="Answer all sub questions",3,IF(Q179="Yes",3,IF(Q179="Partial",3,IF(Q179="No",3,IF(Q179="",3))))))</f>
        <v>3</v>
      </c>
      <c r="P179" s="344"/>
      <c r="Q179" s="338" t="str">
        <f>IF(AJ182&gt;4,"Answer all sub questions",IF(AJ182=(3*1.001),"N/A",IF(AJ182&gt;=3,"Yes",IF(AJ182=2.002,"No",IF(AJ182=1.001,"No",IF(AJ182=0,"No",IF(AJ182&gt;=0.5,"Partial",IF(AJ182&lt;=2.5,"Partial"))))))))</f>
        <v>Answer all sub questions</v>
      </c>
      <c r="R179" s="339"/>
      <c r="S179" s="363">
        <f>IF(Q179="N/A",O179,IF(Q179="Answer all sub questions",0,IF(Q179="Yes",O179,IF(Q179="Partial",1,IF(Q179="No",0,IF(Q179="",0))))))</f>
        <v>0</v>
      </c>
      <c r="T179" s="344"/>
      <c r="U179" s="366"/>
      <c r="V179" s="367"/>
      <c r="W179" s="367"/>
      <c r="X179" s="367"/>
      <c r="Y179" s="367"/>
      <c r="Z179" s="367"/>
      <c r="AA179" s="367"/>
      <c r="AB179" s="367"/>
      <c r="AC179" s="368"/>
      <c r="AD179" s="369" t="s">
        <v>720</v>
      </c>
      <c r="AE179" s="370"/>
      <c r="AF179" s="371"/>
    </row>
    <row r="180" spans="1:36" ht="13.5" customHeight="1">
      <c r="A180" s="355"/>
      <c r="B180" s="356"/>
      <c r="C180" s="84"/>
      <c r="D180" s="378" t="s">
        <v>1262</v>
      </c>
      <c r="E180" s="341"/>
      <c r="F180" s="341"/>
      <c r="G180" s="341"/>
      <c r="H180" s="341"/>
      <c r="I180" s="341"/>
      <c r="J180" s="341"/>
      <c r="K180" s="341"/>
      <c r="L180" s="341"/>
      <c r="M180" s="341"/>
      <c r="N180" s="342"/>
      <c r="O180" s="359"/>
      <c r="P180" s="360"/>
      <c r="Q180" s="326"/>
      <c r="R180" s="327"/>
      <c r="S180" s="364"/>
      <c r="T180" s="360"/>
      <c r="U180" s="366"/>
      <c r="V180" s="367"/>
      <c r="W180" s="367"/>
      <c r="X180" s="367"/>
      <c r="Y180" s="367"/>
      <c r="Z180" s="367"/>
      <c r="AA180" s="367"/>
      <c r="AB180" s="367"/>
      <c r="AC180" s="368"/>
      <c r="AD180" s="372"/>
      <c r="AE180" s="373"/>
      <c r="AF180" s="374"/>
      <c r="AI180" s="67">
        <f>IF(Q180="",100,IF(Q180="Yes",1,IF(Q180="No",0,IF(Q180="Partial",0.5,IF(Q180="N/A",1.001)))))</f>
        <v>100</v>
      </c>
    </row>
    <row r="181" spans="1:36" ht="26.25" customHeight="1">
      <c r="A181" s="355"/>
      <c r="B181" s="356"/>
      <c r="C181" s="92"/>
      <c r="D181" s="379" t="s">
        <v>1311</v>
      </c>
      <c r="E181" s="380"/>
      <c r="F181" s="380"/>
      <c r="G181" s="380"/>
      <c r="H181" s="380"/>
      <c r="I181" s="380"/>
      <c r="J181" s="380"/>
      <c r="K181" s="380"/>
      <c r="L181" s="380"/>
      <c r="M181" s="380"/>
      <c r="N181" s="381"/>
      <c r="O181" s="359"/>
      <c r="P181" s="360"/>
      <c r="Q181" s="326"/>
      <c r="R181" s="327"/>
      <c r="S181" s="364"/>
      <c r="T181" s="360"/>
      <c r="U181" s="366"/>
      <c r="V181" s="367"/>
      <c r="W181" s="367"/>
      <c r="X181" s="367"/>
      <c r="Y181" s="367"/>
      <c r="Z181" s="367"/>
      <c r="AA181" s="367"/>
      <c r="AB181" s="367"/>
      <c r="AC181" s="368"/>
      <c r="AD181" s="372"/>
      <c r="AE181" s="373"/>
      <c r="AF181" s="374"/>
      <c r="AI181" s="67">
        <f t="shared" ref="AI181:AI182" si="7">IF(Q181="",100,IF(Q181="Yes",1,IF(Q181="No",0,IF(Q181="Partial",0.5,IF(Q181="N/A",1.001)))))</f>
        <v>100</v>
      </c>
    </row>
    <row r="182" spans="1:36" ht="13.5" customHeight="1">
      <c r="A182" s="357"/>
      <c r="B182" s="358"/>
      <c r="C182" s="91"/>
      <c r="D182" s="382" t="s">
        <v>1263</v>
      </c>
      <c r="E182" s="383"/>
      <c r="F182" s="383"/>
      <c r="G182" s="383"/>
      <c r="H182" s="383"/>
      <c r="I182" s="383"/>
      <c r="J182" s="383"/>
      <c r="K182" s="383"/>
      <c r="L182" s="383"/>
      <c r="M182" s="383"/>
      <c r="N182" s="384"/>
      <c r="O182" s="361"/>
      <c r="P182" s="362"/>
      <c r="Q182" s="326"/>
      <c r="R182" s="327"/>
      <c r="S182" s="365"/>
      <c r="T182" s="362"/>
      <c r="U182" s="366"/>
      <c r="V182" s="367"/>
      <c r="W182" s="367"/>
      <c r="X182" s="367"/>
      <c r="Y182" s="367"/>
      <c r="Z182" s="367"/>
      <c r="AA182" s="367"/>
      <c r="AB182" s="367"/>
      <c r="AC182" s="368"/>
      <c r="AD182" s="375"/>
      <c r="AE182" s="376"/>
      <c r="AF182" s="377"/>
      <c r="AI182" s="67">
        <f t="shared" si="7"/>
        <v>100</v>
      </c>
      <c r="AJ182" s="67">
        <f>SUM(AI180:AI182)</f>
        <v>300</v>
      </c>
    </row>
    <row r="183" spans="1:36" ht="13.5" customHeight="1">
      <c r="A183" s="399" t="s">
        <v>47</v>
      </c>
      <c r="B183" s="399"/>
      <c r="C183" s="399"/>
      <c r="D183" s="399"/>
      <c r="E183" s="399"/>
      <c r="F183" s="399"/>
      <c r="G183" s="399"/>
      <c r="H183" s="399"/>
      <c r="I183" s="399"/>
      <c r="J183" s="399"/>
      <c r="K183" s="399"/>
      <c r="L183" s="399"/>
      <c r="M183" s="399"/>
      <c r="N183" s="399"/>
      <c r="O183" s="328">
        <f>SUM(O179)</f>
        <v>3</v>
      </c>
      <c r="P183" s="328"/>
      <c r="Q183" s="328"/>
      <c r="R183" s="328"/>
      <c r="S183" s="328">
        <f>SUM(S179)</f>
        <v>0</v>
      </c>
      <c r="T183" s="328"/>
      <c r="U183" s="440"/>
      <c r="V183" s="440"/>
      <c r="W183" s="440"/>
      <c r="X183" s="440"/>
      <c r="Y183" s="440"/>
      <c r="Z183" s="440"/>
      <c r="AA183" s="440"/>
      <c r="AB183" s="440"/>
      <c r="AC183" s="440"/>
      <c r="AD183" s="441"/>
      <c r="AE183" s="441"/>
      <c r="AF183" s="441"/>
    </row>
    <row r="184" spans="1:36" ht="13.5" customHeight="1"/>
    <row r="185" spans="1:36" ht="13.5" customHeight="1">
      <c r="A185" s="396" t="s">
        <v>73</v>
      </c>
      <c r="B185" s="397"/>
      <c r="C185" s="397"/>
      <c r="D185" s="397"/>
      <c r="E185" s="397"/>
      <c r="F185" s="397"/>
      <c r="G185" s="397"/>
      <c r="H185" s="397"/>
      <c r="I185" s="397"/>
      <c r="J185" s="397"/>
      <c r="K185" s="397"/>
      <c r="L185" s="397"/>
      <c r="M185" s="397"/>
      <c r="N185" s="397"/>
      <c r="O185" s="397"/>
      <c r="P185" s="397"/>
      <c r="Q185" s="397"/>
      <c r="R185" s="397"/>
      <c r="S185" s="397"/>
      <c r="T185" s="397"/>
      <c r="U185" s="397"/>
      <c r="V185" s="397"/>
      <c r="W185" s="397"/>
      <c r="X185" s="397"/>
      <c r="Y185" s="397"/>
      <c r="Z185" s="397"/>
      <c r="AA185" s="397"/>
      <c r="AB185" s="397"/>
      <c r="AC185" s="397"/>
      <c r="AD185" s="397"/>
      <c r="AE185" s="397"/>
      <c r="AF185" s="398"/>
    </row>
    <row r="186" spans="1:36" ht="13.5" customHeight="1">
      <c r="A186" s="392" t="s">
        <v>74</v>
      </c>
      <c r="B186" s="393"/>
      <c r="C186" s="393"/>
      <c r="D186" s="393"/>
      <c r="E186" s="393"/>
      <c r="F186" s="393"/>
      <c r="G186" s="393"/>
      <c r="H186" s="393"/>
      <c r="I186" s="393"/>
      <c r="J186" s="393"/>
      <c r="K186" s="393"/>
      <c r="L186" s="393"/>
      <c r="M186" s="393"/>
      <c r="N186" s="393"/>
      <c r="O186" s="393"/>
      <c r="P186" s="393"/>
      <c r="Q186" s="393"/>
      <c r="R186" s="393"/>
      <c r="S186" s="393"/>
      <c r="T186" s="393"/>
      <c r="U186" s="393"/>
      <c r="V186" s="393"/>
      <c r="W186" s="393"/>
      <c r="X186" s="393"/>
      <c r="Y186" s="393"/>
      <c r="Z186" s="393"/>
      <c r="AA186" s="393"/>
      <c r="AB186" s="393"/>
      <c r="AC186" s="393"/>
      <c r="AD186" s="393"/>
      <c r="AE186" s="393"/>
      <c r="AF186" s="394"/>
    </row>
    <row r="187" spans="1:36" ht="13.5" customHeight="1">
      <c r="A187" s="399" t="s">
        <v>39</v>
      </c>
      <c r="B187" s="399"/>
      <c r="C187" s="399" t="s">
        <v>40</v>
      </c>
      <c r="D187" s="399"/>
      <c r="E187" s="399"/>
      <c r="F187" s="399"/>
      <c r="G187" s="399"/>
      <c r="H187" s="399"/>
      <c r="I187" s="399"/>
      <c r="J187" s="399"/>
      <c r="K187" s="399"/>
      <c r="L187" s="399"/>
      <c r="M187" s="399"/>
      <c r="N187" s="399"/>
      <c r="O187" s="328" t="s">
        <v>41</v>
      </c>
      <c r="P187" s="328"/>
      <c r="Q187" s="328" t="s">
        <v>42</v>
      </c>
      <c r="R187" s="328"/>
      <c r="S187" s="328" t="s">
        <v>43</v>
      </c>
      <c r="T187" s="328"/>
      <c r="U187" s="399" t="s">
        <v>44</v>
      </c>
      <c r="V187" s="399"/>
      <c r="W187" s="399"/>
      <c r="X187" s="399"/>
      <c r="Y187" s="399"/>
      <c r="Z187" s="399"/>
      <c r="AA187" s="399"/>
      <c r="AB187" s="399"/>
      <c r="AC187" s="399"/>
      <c r="AD187" s="328" t="s">
        <v>45</v>
      </c>
      <c r="AE187" s="328"/>
      <c r="AF187" s="328"/>
    </row>
    <row r="188" spans="1:36" ht="13.5" customHeight="1">
      <c r="A188" s="399"/>
      <c r="B188" s="399"/>
      <c r="C188" s="399"/>
      <c r="D188" s="399"/>
      <c r="E188" s="399"/>
      <c r="F188" s="399"/>
      <c r="G188" s="399"/>
      <c r="H188" s="399"/>
      <c r="I188" s="399"/>
      <c r="J188" s="399"/>
      <c r="K188" s="399"/>
      <c r="L188" s="399"/>
      <c r="M188" s="399"/>
      <c r="N188" s="399"/>
      <c r="O188" s="328"/>
      <c r="P188" s="328"/>
      <c r="Q188" s="328"/>
      <c r="R188" s="328"/>
      <c r="S188" s="328"/>
      <c r="T188" s="328"/>
      <c r="U188" s="399"/>
      <c r="V188" s="399"/>
      <c r="W188" s="399"/>
      <c r="X188" s="399"/>
      <c r="Y188" s="399"/>
      <c r="Z188" s="399"/>
      <c r="AA188" s="399"/>
      <c r="AB188" s="399"/>
      <c r="AC188" s="399"/>
      <c r="AD188" s="328"/>
      <c r="AE188" s="328"/>
      <c r="AF188" s="328"/>
    </row>
    <row r="189" spans="1:36" ht="66" customHeight="1">
      <c r="A189" s="335" t="s">
        <v>1147</v>
      </c>
      <c r="B189" s="336"/>
      <c r="C189" s="337" t="s">
        <v>1148</v>
      </c>
      <c r="D189" s="337"/>
      <c r="E189" s="337"/>
      <c r="F189" s="337"/>
      <c r="G189" s="337"/>
      <c r="H189" s="337"/>
      <c r="I189" s="337"/>
      <c r="J189" s="337"/>
      <c r="K189" s="337"/>
      <c r="L189" s="337"/>
      <c r="M189" s="337"/>
      <c r="N189" s="337"/>
      <c r="O189" s="338">
        <f>IF(Q189="N/A",0,IF(Q189="Yes",5,IF(Q189="Partial",5,IF(Q189="No",5,IF(Q189="",5)))))</f>
        <v>5</v>
      </c>
      <c r="P189" s="339"/>
      <c r="Q189" s="326"/>
      <c r="R189" s="327"/>
      <c r="S189" s="328">
        <f>IF(Q189="N/A",O189,IF(Q189="Yes",O189,IF(Q189="Partial",1,IF(Q189="No",0,IF(Q189="",0)))))</f>
        <v>0</v>
      </c>
      <c r="T189" s="328"/>
      <c r="U189" s="329"/>
      <c r="V189" s="330"/>
      <c r="W189" s="330"/>
      <c r="X189" s="330"/>
      <c r="Y189" s="330"/>
      <c r="Z189" s="330"/>
      <c r="AA189" s="330"/>
      <c r="AB189" s="330"/>
      <c r="AC189" s="331"/>
      <c r="AD189" s="332" t="s">
        <v>75</v>
      </c>
      <c r="AE189" s="333"/>
      <c r="AF189" s="334"/>
    </row>
    <row r="190" spans="1:36" ht="39.75" customHeight="1">
      <c r="A190" s="335" t="s">
        <v>1149</v>
      </c>
      <c r="B190" s="336"/>
      <c r="C190" s="337" t="s">
        <v>1150</v>
      </c>
      <c r="D190" s="337"/>
      <c r="E190" s="337"/>
      <c r="F190" s="337"/>
      <c r="G190" s="337"/>
      <c r="H190" s="337"/>
      <c r="I190" s="337"/>
      <c r="J190" s="337"/>
      <c r="K190" s="337"/>
      <c r="L190" s="337"/>
      <c r="M190" s="337"/>
      <c r="N190" s="337"/>
      <c r="O190" s="338">
        <f>IF(Q190="N/A",0,IF(Q190="Yes",3,IF(Q190="Partial",3,IF(Q190="No",3,IF(Q190="",3)))))</f>
        <v>3</v>
      </c>
      <c r="P190" s="339"/>
      <c r="Q190" s="326"/>
      <c r="R190" s="327"/>
      <c r="S190" s="328">
        <f>IF(Q190="N/A",O190,IF(Q190="Yes",O190,IF(Q190="Partial",1,IF(Q190="No",0,IF(Q190="",0)))))</f>
        <v>0</v>
      </c>
      <c r="T190" s="328"/>
      <c r="U190" s="329"/>
      <c r="V190" s="330"/>
      <c r="W190" s="330"/>
      <c r="X190" s="330"/>
      <c r="Y190" s="330"/>
      <c r="Z190" s="330"/>
      <c r="AA190" s="330"/>
      <c r="AB190" s="330"/>
      <c r="AC190" s="331"/>
      <c r="AD190" s="332" t="s">
        <v>76</v>
      </c>
      <c r="AE190" s="333"/>
      <c r="AF190" s="334"/>
    </row>
    <row r="191" spans="1:36" ht="13.5" customHeight="1">
      <c r="A191" s="399" t="s">
        <v>47</v>
      </c>
      <c r="B191" s="399"/>
      <c r="C191" s="399"/>
      <c r="D191" s="399"/>
      <c r="E191" s="399"/>
      <c r="F191" s="399"/>
      <c r="G191" s="399"/>
      <c r="H191" s="399"/>
      <c r="I191" s="399"/>
      <c r="J191" s="399"/>
      <c r="K191" s="399"/>
      <c r="L191" s="399"/>
      <c r="M191" s="399"/>
      <c r="N191" s="399"/>
      <c r="O191" s="328">
        <f>SUM(O189:P190)</f>
        <v>8</v>
      </c>
      <c r="P191" s="328"/>
      <c r="Q191" s="328"/>
      <c r="R191" s="328"/>
      <c r="S191" s="328">
        <f>SUM(S189:T190)</f>
        <v>0</v>
      </c>
      <c r="T191" s="328"/>
      <c r="U191" s="328"/>
      <c r="V191" s="328"/>
      <c r="W191" s="328"/>
      <c r="X191" s="328"/>
      <c r="Y191" s="328"/>
      <c r="Z191" s="328"/>
      <c r="AA191" s="328"/>
      <c r="AB191" s="328"/>
      <c r="AC191" s="328"/>
      <c r="AD191" s="447"/>
      <c r="AE191" s="447"/>
      <c r="AF191" s="447"/>
    </row>
    <row r="192" spans="1:36" ht="13.5" customHeight="1"/>
    <row r="193" spans="1:36" ht="13.5" customHeight="1">
      <c r="A193" s="396" t="s">
        <v>77</v>
      </c>
      <c r="B193" s="397"/>
      <c r="C193" s="397"/>
      <c r="D193" s="397"/>
      <c r="E193" s="397"/>
      <c r="F193" s="397"/>
      <c r="G193" s="397"/>
      <c r="H193" s="397"/>
      <c r="I193" s="397"/>
      <c r="J193" s="397"/>
      <c r="K193" s="397"/>
      <c r="L193" s="397"/>
      <c r="M193" s="397"/>
      <c r="N193" s="397"/>
      <c r="O193" s="397"/>
      <c r="P193" s="397"/>
      <c r="Q193" s="397"/>
      <c r="R193" s="397"/>
      <c r="S193" s="397"/>
      <c r="T193" s="397"/>
      <c r="U193" s="397"/>
      <c r="V193" s="397"/>
      <c r="W193" s="397"/>
      <c r="X193" s="397"/>
      <c r="Y193" s="397"/>
      <c r="Z193" s="397"/>
      <c r="AA193" s="397"/>
      <c r="AB193" s="397"/>
      <c r="AC193" s="397"/>
      <c r="AD193" s="397"/>
      <c r="AE193" s="397"/>
      <c r="AF193" s="398"/>
    </row>
    <row r="194" spans="1:36" ht="13.5" customHeight="1">
      <c r="A194" s="392" t="s">
        <v>78</v>
      </c>
      <c r="B194" s="393"/>
      <c r="C194" s="393"/>
      <c r="D194" s="393"/>
      <c r="E194" s="393"/>
      <c r="F194" s="393"/>
      <c r="G194" s="393"/>
      <c r="H194" s="393"/>
      <c r="I194" s="393"/>
      <c r="J194" s="393"/>
      <c r="K194" s="393"/>
      <c r="L194" s="393"/>
      <c r="M194" s="393"/>
      <c r="N194" s="393"/>
      <c r="O194" s="393"/>
      <c r="P194" s="393"/>
      <c r="Q194" s="393"/>
      <c r="R194" s="393"/>
      <c r="S194" s="393"/>
      <c r="T194" s="393"/>
      <c r="U194" s="393"/>
      <c r="V194" s="393"/>
      <c r="W194" s="393"/>
      <c r="X194" s="393"/>
      <c r="Y194" s="393"/>
      <c r="Z194" s="393"/>
      <c r="AA194" s="393"/>
      <c r="AB194" s="393"/>
      <c r="AC194" s="393"/>
      <c r="AD194" s="393"/>
      <c r="AE194" s="393"/>
      <c r="AF194" s="394"/>
    </row>
    <row r="195" spans="1:36" ht="13.5" customHeight="1">
      <c r="A195" s="442" t="s">
        <v>39</v>
      </c>
      <c r="B195" s="443"/>
      <c r="C195" s="442" t="s">
        <v>40</v>
      </c>
      <c r="D195" s="446"/>
      <c r="E195" s="446"/>
      <c r="F195" s="446"/>
      <c r="G195" s="446"/>
      <c r="H195" s="446"/>
      <c r="I195" s="446"/>
      <c r="J195" s="446"/>
      <c r="K195" s="446"/>
      <c r="L195" s="446"/>
      <c r="M195" s="446"/>
      <c r="N195" s="443"/>
      <c r="O195" s="363" t="s">
        <v>41</v>
      </c>
      <c r="P195" s="344"/>
      <c r="Q195" s="363" t="s">
        <v>42</v>
      </c>
      <c r="R195" s="344"/>
      <c r="S195" s="363" t="s">
        <v>43</v>
      </c>
      <c r="T195" s="344"/>
      <c r="U195" s="442" t="s">
        <v>44</v>
      </c>
      <c r="V195" s="446"/>
      <c r="W195" s="446"/>
      <c r="X195" s="446"/>
      <c r="Y195" s="446"/>
      <c r="Z195" s="446"/>
      <c r="AA195" s="446"/>
      <c r="AB195" s="446"/>
      <c r="AC195" s="443"/>
      <c r="AD195" s="363" t="s">
        <v>45</v>
      </c>
      <c r="AE195" s="343"/>
      <c r="AF195" s="344"/>
    </row>
    <row r="196" spans="1:36" ht="13.5" customHeight="1">
      <c r="A196" s="444"/>
      <c r="B196" s="445"/>
      <c r="C196" s="444"/>
      <c r="D196" s="430"/>
      <c r="E196" s="430"/>
      <c r="F196" s="430"/>
      <c r="G196" s="430"/>
      <c r="H196" s="430"/>
      <c r="I196" s="430"/>
      <c r="J196" s="430"/>
      <c r="K196" s="430"/>
      <c r="L196" s="430"/>
      <c r="M196" s="430"/>
      <c r="N196" s="445"/>
      <c r="O196" s="365"/>
      <c r="P196" s="362"/>
      <c r="Q196" s="365"/>
      <c r="R196" s="362"/>
      <c r="S196" s="365"/>
      <c r="T196" s="362"/>
      <c r="U196" s="444"/>
      <c r="V196" s="430"/>
      <c r="W196" s="430"/>
      <c r="X196" s="430"/>
      <c r="Y196" s="430"/>
      <c r="Z196" s="430"/>
      <c r="AA196" s="430"/>
      <c r="AB196" s="430"/>
      <c r="AC196" s="445"/>
      <c r="AD196" s="365"/>
      <c r="AE196" s="361"/>
      <c r="AF196" s="362"/>
    </row>
    <row r="197" spans="1:36" ht="66" customHeight="1">
      <c r="A197" s="335" t="s">
        <v>1151</v>
      </c>
      <c r="B197" s="336"/>
      <c r="C197" s="337" t="s">
        <v>1312</v>
      </c>
      <c r="D197" s="337"/>
      <c r="E197" s="337"/>
      <c r="F197" s="337"/>
      <c r="G197" s="337"/>
      <c r="H197" s="337"/>
      <c r="I197" s="337"/>
      <c r="J197" s="337"/>
      <c r="K197" s="337"/>
      <c r="L197" s="337"/>
      <c r="M197" s="337"/>
      <c r="N197" s="337"/>
      <c r="O197" s="338">
        <f>IF(Q197="N/A",0,IF(Q197="Yes",2,IF(Q197="Partial",2,IF(Q197="No",2,IF(Q197="",2)))))</f>
        <v>2</v>
      </c>
      <c r="P197" s="339"/>
      <c r="Q197" s="326"/>
      <c r="R197" s="327"/>
      <c r="S197" s="328">
        <f>IF(Q197="N/A",O197,IF(Q197="Yes",O197,IF(Q197="Partial",1,IF(Q197="No",0,IF(Q197="",0)))))</f>
        <v>0</v>
      </c>
      <c r="T197" s="328"/>
      <c r="U197" s="329"/>
      <c r="V197" s="330"/>
      <c r="W197" s="330"/>
      <c r="X197" s="330"/>
      <c r="Y197" s="330"/>
      <c r="Z197" s="330"/>
      <c r="AA197" s="330"/>
      <c r="AB197" s="330"/>
      <c r="AC197" s="331"/>
      <c r="AD197" s="332" t="s">
        <v>926</v>
      </c>
      <c r="AE197" s="333"/>
      <c r="AF197" s="334"/>
    </row>
    <row r="198" spans="1:36" ht="78.75" customHeight="1">
      <c r="A198" s="335" t="s">
        <v>1152</v>
      </c>
      <c r="B198" s="336"/>
      <c r="C198" s="337" t="s">
        <v>1313</v>
      </c>
      <c r="D198" s="337"/>
      <c r="E198" s="337"/>
      <c r="F198" s="337"/>
      <c r="G198" s="337"/>
      <c r="H198" s="337"/>
      <c r="I198" s="337"/>
      <c r="J198" s="337"/>
      <c r="K198" s="337"/>
      <c r="L198" s="337"/>
      <c r="M198" s="337"/>
      <c r="N198" s="337"/>
      <c r="O198" s="338">
        <f>IF(Q198="N/A",0,IF(Q198="Yes",2,IF(Q198="Partial",2,IF(Q198="No",2,IF(Q198="",2)))))</f>
        <v>2</v>
      </c>
      <c r="P198" s="339"/>
      <c r="Q198" s="326"/>
      <c r="R198" s="327"/>
      <c r="S198" s="328">
        <f>IF(Q198="N/A",O198,IF(Q198="Yes",O198,IF(Q198="Partial",1,IF(Q198="No",0,IF(Q198="",0)))))</f>
        <v>0</v>
      </c>
      <c r="T198" s="328"/>
      <c r="U198" s="329"/>
      <c r="V198" s="330"/>
      <c r="W198" s="330"/>
      <c r="X198" s="330"/>
      <c r="Y198" s="330"/>
      <c r="Z198" s="330"/>
      <c r="AA198" s="330"/>
      <c r="AB198" s="330"/>
      <c r="AC198" s="331"/>
      <c r="AD198" s="332" t="s">
        <v>926</v>
      </c>
      <c r="AE198" s="333"/>
      <c r="AF198" s="334"/>
    </row>
    <row r="199" spans="1:36" ht="39.75" customHeight="1">
      <c r="A199" s="335" t="s">
        <v>1153</v>
      </c>
      <c r="B199" s="336"/>
      <c r="C199" s="337" t="s">
        <v>1264</v>
      </c>
      <c r="D199" s="337"/>
      <c r="E199" s="337"/>
      <c r="F199" s="337"/>
      <c r="G199" s="337"/>
      <c r="H199" s="337"/>
      <c r="I199" s="337"/>
      <c r="J199" s="337"/>
      <c r="K199" s="337"/>
      <c r="L199" s="337"/>
      <c r="M199" s="337"/>
      <c r="N199" s="337"/>
      <c r="O199" s="338">
        <f>IF(Q199="N/A",0,IF(Q199="Yes",2,IF(Q199="Partial",2,IF(Q199="No",2,IF(Q199="",2)))))</f>
        <v>2</v>
      </c>
      <c r="P199" s="339"/>
      <c r="Q199" s="326"/>
      <c r="R199" s="327"/>
      <c r="S199" s="328">
        <f>IF(Q199="N/A",O199,IF(Q199="Yes",O199,IF(Q199="Partial",1,IF(Q199="No",0,IF(Q199="",0)))))</f>
        <v>0</v>
      </c>
      <c r="T199" s="328"/>
      <c r="U199" s="329"/>
      <c r="V199" s="330"/>
      <c r="W199" s="330"/>
      <c r="X199" s="330"/>
      <c r="Y199" s="330"/>
      <c r="Z199" s="330"/>
      <c r="AA199" s="330"/>
      <c r="AB199" s="330"/>
      <c r="AC199" s="331"/>
      <c r="AD199" s="332" t="s">
        <v>926</v>
      </c>
      <c r="AE199" s="333"/>
      <c r="AF199" s="334"/>
    </row>
    <row r="200" spans="1:36" ht="13.5" customHeight="1">
      <c r="A200" s="399" t="s">
        <v>47</v>
      </c>
      <c r="B200" s="399"/>
      <c r="C200" s="399"/>
      <c r="D200" s="399"/>
      <c r="E200" s="399"/>
      <c r="F200" s="399"/>
      <c r="G200" s="399"/>
      <c r="H200" s="399"/>
      <c r="I200" s="399"/>
      <c r="J200" s="399"/>
      <c r="K200" s="399"/>
      <c r="L200" s="399"/>
      <c r="M200" s="399"/>
      <c r="N200" s="399"/>
      <c r="O200" s="328">
        <f>SUM(O197:P199)</f>
        <v>6</v>
      </c>
      <c r="P200" s="328"/>
      <c r="Q200" s="328"/>
      <c r="R200" s="328"/>
      <c r="S200" s="328">
        <f>SUM(S197:T199)</f>
        <v>0</v>
      </c>
      <c r="T200" s="328"/>
      <c r="U200" s="328"/>
      <c r="V200" s="328"/>
      <c r="W200" s="328"/>
      <c r="X200" s="328"/>
      <c r="Y200" s="328"/>
      <c r="Z200" s="328"/>
      <c r="AA200" s="328"/>
      <c r="AB200" s="328"/>
      <c r="AC200" s="328"/>
      <c r="AD200" s="399"/>
      <c r="AE200" s="399"/>
      <c r="AF200" s="399"/>
    </row>
    <row r="201" spans="1:36" ht="13.5" customHeight="1"/>
    <row r="202" spans="1:36" ht="13.5" customHeight="1">
      <c r="A202" s="396" t="s">
        <v>79</v>
      </c>
      <c r="B202" s="397"/>
      <c r="C202" s="397"/>
      <c r="D202" s="397"/>
      <c r="E202" s="397"/>
      <c r="F202" s="397"/>
      <c r="G202" s="397"/>
      <c r="H202" s="397"/>
      <c r="I202" s="397"/>
      <c r="J202" s="397"/>
      <c r="K202" s="397"/>
      <c r="L202" s="397"/>
      <c r="M202" s="397"/>
      <c r="N202" s="397"/>
      <c r="O202" s="397"/>
      <c r="P202" s="397"/>
      <c r="Q202" s="397"/>
      <c r="R202" s="397"/>
      <c r="S202" s="397"/>
      <c r="T202" s="397"/>
      <c r="U202" s="397"/>
      <c r="V202" s="397"/>
      <c r="W202" s="397"/>
      <c r="X202" s="397"/>
      <c r="Y202" s="397"/>
      <c r="Z202" s="397"/>
      <c r="AA202" s="397"/>
      <c r="AB202" s="397"/>
      <c r="AC202" s="397"/>
      <c r="AD202" s="397"/>
      <c r="AE202" s="397"/>
      <c r="AF202" s="398"/>
    </row>
    <row r="203" spans="1:36" ht="13.5" customHeight="1">
      <c r="A203" s="392" t="s">
        <v>80</v>
      </c>
      <c r="B203" s="393"/>
      <c r="C203" s="393"/>
      <c r="D203" s="393"/>
      <c r="E203" s="393"/>
      <c r="F203" s="393"/>
      <c r="G203" s="393"/>
      <c r="H203" s="393"/>
      <c r="I203" s="393"/>
      <c r="J203" s="393"/>
      <c r="K203" s="393"/>
      <c r="L203" s="393"/>
      <c r="M203" s="393"/>
      <c r="N203" s="393"/>
      <c r="O203" s="393"/>
      <c r="P203" s="393"/>
      <c r="Q203" s="393"/>
      <c r="R203" s="393"/>
      <c r="S203" s="393"/>
      <c r="T203" s="393"/>
      <c r="U203" s="393"/>
      <c r="V203" s="393"/>
      <c r="W203" s="393"/>
      <c r="X203" s="393"/>
      <c r="Y203" s="393"/>
      <c r="Z203" s="393"/>
      <c r="AA203" s="393"/>
      <c r="AB203" s="393"/>
      <c r="AC203" s="393"/>
      <c r="AD203" s="393"/>
      <c r="AE203" s="393"/>
      <c r="AF203" s="394"/>
    </row>
    <row r="204" spans="1:36" ht="13.5" customHeight="1">
      <c r="A204" s="399" t="s">
        <v>39</v>
      </c>
      <c r="B204" s="399"/>
      <c r="C204" s="399" t="s">
        <v>40</v>
      </c>
      <c r="D204" s="399"/>
      <c r="E204" s="399"/>
      <c r="F204" s="399"/>
      <c r="G204" s="399"/>
      <c r="H204" s="399"/>
      <c r="I204" s="399"/>
      <c r="J204" s="399"/>
      <c r="K204" s="399"/>
      <c r="L204" s="399"/>
      <c r="M204" s="399"/>
      <c r="N204" s="399"/>
      <c r="O204" s="328" t="s">
        <v>41</v>
      </c>
      <c r="P204" s="328"/>
      <c r="Q204" s="328" t="s">
        <v>42</v>
      </c>
      <c r="R204" s="328"/>
      <c r="S204" s="328" t="s">
        <v>43</v>
      </c>
      <c r="T204" s="328"/>
      <c r="U204" s="399" t="s">
        <v>44</v>
      </c>
      <c r="V204" s="399"/>
      <c r="W204" s="399"/>
      <c r="X204" s="399"/>
      <c r="Y204" s="399"/>
      <c r="Z204" s="399"/>
      <c r="AA204" s="399"/>
      <c r="AB204" s="399"/>
      <c r="AC204" s="399"/>
      <c r="AD204" s="328" t="s">
        <v>45</v>
      </c>
      <c r="AE204" s="328"/>
      <c r="AF204" s="328"/>
    </row>
    <row r="205" spans="1:36" ht="13.5" customHeight="1">
      <c r="A205" s="399"/>
      <c r="B205" s="399"/>
      <c r="C205" s="399"/>
      <c r="D205" s="399"/>
      <c r="E205" s="399"/>
      <c r="F205" s="399"/>
      <c r="G205" s="399"/>
      <c r="H205" s="399"/>
      <c r="I205" s="399"/>
      <c r="J205" s="399"/>
      <c r="K205" s="399"/>
      <c r="L205" s="399"/>
      <c r="M205" s="399"/>
      <c r="N205" s="399"/>
      <c r="O205" s="328"/>
      <c r="P205" s="328"/>
      <c r="Q205" s="328"/>
      <c r="R205" s="328"/>
      <c r="S205" s="328"/>
      <c r="T205" s="328"/>
      <c r="U205" s="399"/>
      <c r="V205" s="399"/>
      <c r="W205" s="399"/>
      <c r="X205" s="399"/>
      <c r="Y205" s="399"/>
      <c r="Z205" s="399"/>
      <c r="AA205" s="399"/>
      <c r="AB205" s="399"/>
      <c r="AC205" s="399"/>
      <c r="AD205" s="328"/>
      <c r="AE205" s="328"/>
      <c r="AF205" s="328"/>
    </row>
    <row r="206" spans="1:36" ht="45" customHeight="1">
      <c r="A206" s="353" t="s">
        <v>1154</v>
      </c>
      <c r="B206" s="385"/>
      <c r="C206" s="401" t="s">
        <v>985</v>
      </c>
      <c r="D206" s="401"/>
      <c r="E206" s="401"/>
      <c r="F206" s="401"/>
      <c r="G206" s="401"/>
      <c r="H206" s="401"/>
      <c r="I206" s="401"/>
      <c r="J206" s="401"/>
      <c r="K206" s="401"/>
      <c r="L206" s="401"/>
      <c r="M206" s="401"/>
      <c r="N206" s="401"/>
      <c r="O206" s="363">
        <f>IF(Q206="N/A",0,IF(Q206="Answer all sub questions",2,IF(Q206="Yes",2,IF(Q206="Partial",2,IF(Q206="No",2,IF(Q206="",2))))))</f>
        <v>2</v>
      </c>
      <c r="P206" s="344"/>
      <c r="Q206" s="328" t="str">
        <f>IF(AJ209&gt;4,"Answer all sub questions",IF(AJ209=(3*1.001),"N/A",IF(AJ209&gt;=3,"Yes",IF(AJ209=2.002,"No",IF(AJ209=1.001,"No",IF(AJ209=0,"No",IF(AJ209&gt;=0.5,"Partial",IF(AJ209&lt;=2.5,"Partial"))))))))</f>
        <v>Answer all sub questions</v>
      </c>
      <c r="R206" s="328"/>
      <c r="S206" s="363">
        <f>IF(Q206="N/A",O206,IF(Q206="Answer all sub questions",0,IF(Q206="Yes",O206,IF(Q206="Partial",1,IF(Q206="No",0,IF(Q206="",0))))))</f>
        <v>0</v>
      </c>
      <c r="T206" s="344"/>
      <c r="U206" s="366"/>
      <c r="V206" s="367"/>
      <c r="W206" s="367"/>
      <c r="X206" s="367"/>
      <c r="Y206" s="367"/>
      <c r="Z206" s="367"/>
      <c r="AA206" s="367"/>
      <c r="AB206" s="367"/>
      <c r="AC206" s="368"/>
      <c r="AD206" s="403" t="s">
        <v>81</v>
      </c>
      <c r="AE206" s="404"/>
      <c r="AF206" s="405"/>
    </row>
    <row r="207" spans="1:36" ht="13.5" customHeight="1">
      <c r="A207" s="355"/>
      <c r="B207" s="400"/>
      <c r="C207" s="84"/>
      <c r="D207" s="341" t="s">
        <v>82</v>
      </c>
      <c r="E207" s="341"/>
      <c r="F207" s="341"/>
      <c r="G207" s="341"/>
      <c r="H207" s="341"/>
      <c r="I207" s="341"/>
      <c r="J207" s="341"/>
      <c r="K207" s="341"/>
      <c r="L207" s="341"/>
      <c r="M207" s="341"/>
      <c r="N207" s="342"/>
      <c r="O207" s="364"/>
      <c r="P207" s="360"/>
      <c r="Q207" s="326"/>
      <c r="R207" s="327"/>
      <c r="S207" s="364"/>
      <c r="T207" s="360"/>
      <c r="U207" s="366"/>
      <c r="V207" s="367"/>
      <c r="W207" s="367"/>
      <c r="X207" s="367"/>
      <c r="Y207" s="367"/>
      <c r="Z207" s="367"/>
      <c r="AA207" s="367"/>
      <c r="AB207" s="367"/>
      <c r="AC207" s="368"/>
      <c r="AD207" s="406"/>
      <c r="AE207" s="420"/>
      <c r="AF207" s="408"/>
      <c r="AI207" s="67">
        <f t="shared" ref="AI207:AI208" si="8">IF(Q207="",100,IF(Q207="Yes",1,IF(Q207="No",0,IF(Q207="Partial",0.5,IF(Q207="N/A",1.001)))))</f>
        <v>100</v>
      </c>
      <c r="AJ207" s="86"/>
    </row>
    <row r="208" spans="1:36" ht="13.5" customHeight="1">
      <c r="A208" s="355"/>
      <c r="B208" s="400"/>
      <c r="C208" s="87"/>
      <c r="D208" s="341" t="s">
        <v>986</v>
      </c>
      <c r="E208" s="341"/>
      <c r="F208" s="341"/>
      <c r="G208" s="341"/>
      <c r="H208" s="341"/>
      <c r="I208" s="341"/>
      <c r="J208" s="341"/>
      <c r="K208" s="341"/>
      <c r="L208" s="341"/>
      <c r="M208" s="341"/>
      <c r="N208" s="342"/>
      <c r="O208" s="364"/>
      <c r="P208" s="360"/>
      <c r="Q208" s="326"/>
      <c r="R208" s="327"/>
      <c r="S208" s="364"/>
      <c r="T208" s="360"/>
      <c r="U208" s="366"/>
      <c r="V208" s="367"/>
      <c r="W208" s="367"/>
      <c r="X208" s="367"/>
      <c r="Y208" s="367"/>
      <c r="Z208" s="367"/>
      <c r="AA208" s="367"/>
      <c r="AB208" s="367"/>
      <c r="AC208" s="368"/>
      <c r="AD208" s="406"/>
      <c r="AE208" s="420"/>
      <c r="AF208" s="408"/>
      <c r="AI208" s="67">
        <f t="shared" si="8"/>
        <v>100</v>
      </c>
    </row>
    <row r="209" spans="1:40" ht="13.5" customHeight="1">
      <c r="A209" s="357"/>
      <c r="B209" s="409"/>
      <c r="C209" s="87"/>
      <c r="D209" s="341" t="s">
        <v>987</v>
      </c>
      <c r="E209" s="341"/>
      <c r="F209" s="341"/>
      <c r="G209" s="341"/>
      <c r="H209" s="341"/>
      <c r="I209" s="341"/>
      <c r="J209" s="341"/>
      <c r="K209" s="341"/>
      <c r="L209" s="341"/>
      <c r="M209" s="341"/>
      <c r="N209" s="342"/>
      <c r="O209" s="365"/>
      <c r="P209" s="362"/>
      <c r="Q209" s="326"/>
      <c r="R209" s="327"/>
      <c r="S209" s="365"/>
      <c r="T209" s="362"/>
      <c r="U209" s="366"/>
      <c r="V209" s="367"/>
      <c r="W209" s="367"/>
      <c r="X209" s="367"/>
      <c r="Y209" s="367"/>
      <c r="Z209" s="367"/>
      <c r="AA209" s="367"/>
      <c r="AB209" s="367"/>
      <c r="AC209" s="368"/>
      <c r="AD209" s="421"/>
      <c r="AE209" s="422"/>
      <c r="AF209" s="423"/>
      <c r="AI209" s="67">
        <f t="shared" ref="AI209" si="9">IF(Q209="",100,IF(Q209="Yes",1,IF(Q209="No",0,IF(Q209="Partial",0.5,IF(Q209="N/A",1.001)))))</f>
        <v>100</v>
      </c>
      <c r="AJ209" s="67">
        <f>SUM(AI207:AI209)</f>
        <v>300</v>
      </c>
    </row>
    <row r="210" spans="1:40" ht="42.75" customHeight="1">
      <c r="A210" s="353" t="s">
        <v>1265</v>
      </c>
      <c r="B210" s="385"/>
      <c r="C210" s="401" t="s">
        <v>940</v>
      </c>
      <c r="D210" s="401"/>
      <c r="E210" s="401"/>
      <c r="F210" s="401"/>
      <c r="G210" s="401"/>
      <c r="H210" s="401"/>
      <c r="I210" s="401"/>
      <c r="J210" s="401"/>
      <c r="K210" s="401"/>
      <c r="L210" s="401"/>
      <c r="M210" s="401"/>
      <c r="N210" s="401"/>
      <c r="O210" s="363">
        <f>IF(Q210="N/A",0,IF(Q210="Answer all sub questions",2,IF(Q210="Yes",2,IF(Q210="Partial",2,IF(Q210="No",2,IF(Q210="",2))))))</f>
        <v>2</v>
      </c>
      <c r="P210" s="344"/>
      <c r="Q210" s="328" t="str">
        <f>IF(AJ212&gt;3,"Answer all sub questions",IF(AJ212=(2*1.001),"N/A",IF(AJ212&gt;=2,"Yes",IF(AJ212=1.001,"No",IF(AJ212=0,"No",IF(AJ212&gt;=0.5,"Partial",IF(AJ212&lt;=1.5,"Partial")))))))</f>
        <v>Answer all sub questions</v>
      </c>
      <c r="R210" s="328"/>
      <c r="S210" s="363">
        <f>IF(Q210="N/A",O210,IF(Q210="Answer all sub questions",0,IF(Q210="Yes",O210,IF(Q210="Partial",1,IF(Q210="No",0,IF(Q210="",0))))))</f>
        <v>0</v>
      </c>
      <c r="T210" s="344"/>
      <c r="U210" s="366"/>
      <c r="V210" s="367"/>
      <c r="W210" s="367"/>
      <c r="X210" s="367"/>
      <c r="Y210" s="367"/>
      <c r="Z210" s="367"/>
      <c r="AA210" s="367"/>
      <c r="AB210" s="367"/>
      <c r="AC210" s="368"/>
      <c r="AD210" s="403" t="s">
        <v>83</v>
      </c>
      <c r="AE210" s="404"/>
      <c r="AF210" s="405"/>
    </row>
    <row r="211" spans="1:40" ht="28.5" customHeight="1">
      <c r="A211" s="355"/>
      <c r="B211" s="400"/>
      <c r="C211" s="84"/>
      <c r="D211" s="341" t="s">
        <v>988</v>
      </c>
      <c r="E211" s="341"/>
      <c r="F211" s="341"/>
      <c r="G211" s="341"/>
      <c r="H211" s="341"/>
      <c r="I211" s="341"/>
      <c r="J211" s="341"/>
      <c r="K211" s="341"/>
      <c r="L211" s="341"/>
      <c r="M211" s="341"/>
      <c r="N211" s="342"/>
      <c r="O211" s="402"/>
      <c r="P211" s="360"/>
      <c r="Q211" s="326"/>
      <c r="R211" s="327"/>
      <c r="S211" s="364"/>
      <c r="T211" s="360"/>
      <c r="U211" s="366"/>
      <c r="V211" s="367"/>
      <c r="W211" s="367"/>
      <c r="X211" s="367"/>
      <c r="Y211" s="367"/>
      <c r="Z211" s="367"/>
      <c r="AA211" s="367"/>
      <c r="AB211" s="367"/>
      <c r="AC211" s="368"/>
      <c r="AD211" s="406"/>
      <c r="AE211" s="407"/>
      <c r="AF211" s="408"/>
      <c r="AI211" s="67">
        <f t="shared" ref="AI211:AI212" si="10">IF(Q211="",100,IF(Q211="Yes",1,IF(Q211="No",0,IF(Q211="Partial",0.5,IF(Q211="N/A",1.001)))))</f>
        <v>100</v>
      </c>
      <c r="AJ211" s="86"/>
    </row>
    <row r="212" spans="1:40" ht="40.5" customHeight="1">
      <c r="A212" s="355"/>
      <c r="B212" s="400"/>
      <c r="C212" s="93"/>
      <c r="D212" s="358" t="s">
        <v>941</v>
      </c>
      <c r="E212" s="358"/>
      <c r="F212" s="358"/>
      <c r="G212" s="358"/>
      <c r="H212" s="358"/>
      <c r="I212" s="358"/>
      <c r="J212" s="358"/>
      <c r="K212" s="358"/>
      <c r="L212" s="358"/>
      <c r="M212" s="358"/>
      <c r="N212" s="409"/>
      <c r="O212" s="364"/>
      <c r="P212" s="360"/>
      <c r="Q212" s="326"/>
      <c r="R212" s="327"/>
      <c r="S212" s="364"/>
      <c r="T212" s="360"/>
      <c r="U212" s="366"/>
      <c r="V212" s="367"/>
      <c r="W212" s="367"/>
      <c r="X212" s="367"/>
      <c r="Y212" s="367"/>
      <c r="Z212" s="367"/>
      <c r="AA212" s="367"/>
      <c r="AB212" s="367"/>
      <c r="AC212" s="368"/>
      <c r="AD212" s="406"/>
      <c r="AE212" s="407"/>
      <c r="AF212" s="408"/>
      <c r="AI212" s="67">
        <f t="shared" si="10"/>
        <v>100</v>
      </c>
      <c r="AJ212" s="67">
        <f>SUM(AI211:AI212)</f>
        <v>200</v>
      </c>
    </row>
    <row r="213" spans="1:40" ht="40.5" customHeight="1">
      <c r="A213" s="335" t="s">
        <v>1266</v>
      </c>
      <c r="B213" s="336"/>
      <c r="C213" s="337" t="s">
        <v>989</v>
      </c>
      <c r="D213" s="337"/>
      <c r="E213" s="337"/>
      <c r="F213" s="337"/>
      <c r="G213" s="337"/>
      <c r="H213" s="337"/>
      <c r="I213" s="337"/>
      <c r="J213" s="337"/>
      <c r="K213" s="337"/>
      <c r="L213" s="337"/>
      <c r="M213" s="337"/>
      <c r="N213" s="337"/>
      <c r="O213" s="338">
        <f>IF(Q213="N/A",0,IF(Q213="Yes",2,IF(Q213="Partial",2,IF(Q213="No",2,IF(Q213="",2)))))</f>
        <v>2</v>
      </c>
      <c r="P213" s="339"/>
      <c r="Q213" s="326"/>
      <c r="R213" s="327"/>
      <c r="S213" s="328">
        <f>IF(Q213="N/A",O213,IF(Q213="Yes",O213,IF(Q213="Partial",1,IF(Q213="No",0,IF(Q213="",0)))))</f>
        <v>0</v>
      </c>
      <c r="T213" s="328"/>
      <c r="U213" s="366"/>
      <c r="V213" s="367"/>
      <c r="W213" s="367"/>
      <c r="X213" s="367"/>
      <c r="Y213" s="367"/>
      <c r="Z213" s="367"/>
      <c r="AA213" s="367"/>
      <c r="AB213" s="367"/>
      <c r="AC213" s="368"/>
      <c r="AD213" s="332" t="s">
        <v>834</v>
      </c>
      <c r="AE213" s="333"/>
      <c r="AF213" s="334"/>
    </row>
    <row r="214" spans="1:40" ht="13.5" customHeight="1">
      <c r="A214" s="399" t="s">
        <v>47</v>
      </c>
      <c r="B214" s="399"/>
      <c r="C214" s="399"/>
      <c r="D214" s="399"/>
      <c r="E214" s="399"/>
      <c r="F214" s="399"/>
      <c r="G214" s="399"/>
      <c r="H214" s="399"/>
      <c r="I214" s="399"/>
      <c r="J214" s="399"/>
      <c r="K214" s="399"/>
      <c r="L214" s="399"/>
      <c r="M214" s="399"/>
      <c r="N214" s="399"/>
      <c r="O214" s="328">
        <f>SUM(O206:P213)</f>
        <v>6</v>
      </c>
      <c r="P214" s="328"/>
      <c r="Q214" s="328"/>
      <c r="R214" s="328"/>
      <c r="S214" s="328">
        <f>SUM(S206:T213)</f>
        <v>0</v>
      </c>
      <c r="T214" s="328"/>
      <c r="U214" s="328"/>
      <c r="V214" s="328"/>
      <c r="W214" s="328"/>
      <c r="X214" s="328"/>
      <c r="Y214" s="328"/>
      <c r="Z214" s="328"/>
      <c r="AA214" s="328"/>
      <c r="AB214" s="328"/>
      <c r="AC214" s="328"/>
      <c r="AD214" s="399"/>
      <c r="AE214" s="399"/>
      <c r="AF214" s="399"/>
    </row>
    <row r="215" spans="1:40" ht="13.5" customHeight="1"/>
    <row r="216" spans="1:40" ht="13.5" customHeight="1">
      <c r="A216" s="458" t="s">
        <v>84</v>
      </c>
      <c r="B216" s="458"/>
      <c r="C216" s="458"/>
      <c r="D216" s="458"/>
      <c r="E216" s="458"/>
      <c r="F216" s="458"/>
      <c r="G216" s="458"/>
      <c r="H216" s="458"/>
      <c r="I216" s="458"/>
      <c r="J216" s="458"/>
      <c r="K216" s="458"/>
      <c r="L216" s="458"/>
      <c r="M216" s="458"/>
      <c r="N216" s="458"/>
      <c r="O216" s="458"/>
      <c r="P216" s="458"/>
      <c r="Q216" s="458"/>
      <c r="R216" s="458"/>
      <c r="S216" s="458"/>
      <c r="T216" s="458"/>
      <c r="U216" s="458"/>
      <c r="V216" s="458"/>
      <c r="W216" s="458"/>
      <c r="X216" s="458"/>
      <c r="Y216" s="458"/>
      <c r="Z216" s="458"/>
      <c r="AA216" s="458"/>
      <c r="AB216" s="458"/>
      <c r="AC216" s="458"/>
      <c r="AD216" s="458"/>
      <c r="AE216" s="458"/>
      <c r="AF216" s="458"/>
    </row>
    <row r="217" spans="1:40" ht="13.5" customHeight="1">
      <c r="A217" s="417"/>
      <c r="B217" s="419"/>
      <c r="C217" s="417"/>
      <c r="D217" s="418"/>
      <c r="E217" s="418"/>
      <c r="F217" s="418"/>
      <c r="G217" s="418"/>
      <c r="H217" s="418"/>
      <c r="I217" s="418"/>
      <c r="J217" s="418"/>
      <c r="K217" s="418"/>
      <c r="L217" s="418"/>
      <c r="M217" s="418"/>
      <c r="N217" s="419"/>
      <c r="O217" s="328">
        <f>O85+O96+O120+O134+O143+O153+O161+O174+O183+O191+O200+O214</f>
        <v>74</v>
      </c>
      <c r="P217" s="328"/>
      <c r="Q217" s="338"/>
      <c r="R217" s="339"/>
      <c r="S217" s="328">
        <f>S85+S96+S120+S134+S143+S153+S161+S174+S183+S191+S200+S214</f>
        <v>0</v>
      </c>
      <c r="T217" s="328"/>
      <c r="U217" s="417"/>
      <c r="V217" s="418"/>
      <c r="W217" s="418"/>
      <c r="X217" s="418"/>
      <c r="Y217" s="418"/>
      <c r="Z217" s="418"/>
      <c r="AA217" s="418"/>
      <c r="AB217" s="418"/>
      <c r="AC217" s="418"/>
      <c r="AD217" s="418"/>
      <c r="AE217" s="418"/>
      <c r="AF217" s="419"/>
    </row>
    <row r="218" spans="1:40" ht="13.5" customHeight="1" thickBot="1"/>
    <row r="219" spans="1:40" ht="18.75" customHeight="1">
      <c r="A219" s="462" t="s">
        <v>925</v>
      </c>
      <c r="B219" s="463"/>
      <c r="C219" s="463"/>
      <c r="D219" s="463"/>
      <c r="E219" s="463"/>
      <c r="F219" s="463"/>
      <c r="G219" s="463"/>
      <c r="H219" s="464"/>
      <c r="AM219" s="65"/>
      <c r="AN219" s="65"/>
    </row>
    <row r="220" spans="1:40" ht="18.75" customHeight="1">
      <c r="A220" s="466" t="s">
        <v>1676</v>
      </c>
      <c r="B220" s="467"/>
      <c r="C220" s="467"/>
      <c r="D220" s="467"/>
      <c r="E220" s="467"/>
      <c r="F220" s="467"/>
      <c r="G220" s="467"/>
      <c r="H220" s="468"/>
    </row>
    <row r="221" spans="1:40" ht="18.75" customHeight="1">
      <c r="A221" s="466" t="s">
        <v>990</v>
      </c>
      <c r="B221" s="467"/>
      <c r="C221" s="467"/>
      <c r="D221" s="467"/>
      <c r="E221" s="467"/>
      <c r="F221" s="467"/>
      <c r="G221" s="467"/>
      <c r="H221" s="468"/>
    </row>
    <row r="222" spans="1:40" ht="18.75" customHeight="1">
      <c r="A222" s="466" t="s">
        <v>991</v>
      </c>
      <c r="B222" s="467"/>
      <c r="C222" s="467"/>
      <c r="D222" s="467"/>
      <c r="E222" s="467"/>
      <c r="F222" s="467"/>
      <c r="G222" s="467"/>
      <c r="H222" s="468"/>
      <c r="AM222" s="65"/>
      <c r="AN222" s="65"/>
    </row>
    <row r="223" spans="1:40" ht="18.75" customHeight="1">
      <c r="A223" s="466" t="s">
        <v>1677</v>
      </c>
      <c r="B223" s="467"/>
      <c r="C223" s="467"/>
      <c r="D223" s="467"/>
      <c r="E223" s="467"/>
      <c r="F223" s="467"/>
      <c r="G223" s="467"/>
      <c r="H223" s="468"/>
    </row>
    <row r="224" spans="1:40" ht="18.75" customHeight="1">
      <c r="A224" s="466" t="s">
        <v>1678</v>
      </c>
      <c r="B224" s="467"/>
      <c r="C224" s="467"/>
      <c r="D224" s="467"/>
      <c r="E224" s="467"/>
      <c r="F224" s="467"/>
      <c r="G224" s="467"/>
      <c r="H224" s="468"/>
    </row>
    <row r="225" spans="1:40" ht="18.75" customHeight="1">
      <c r="A225" s="466" t="s">
        <v>1679</v>
      </c>
      <c r="B225" s="467"/>
      <c r="C225" s="467"/>
      <c r="D225" s="467"/>
      <c r="E225" s="467"/>
      <c r="F225" s="467"/>
      <c r="G225" s="467"/>
      <c r="H225" s="468"/>
      <c r="AM225" s="65"/>
      <c r="AN225" s="65"/>
    </row>
    <row r="226" spans="1:40" ht="18.75" customHeight="1">
      <c r="A226" s="466" t="s">
        <v>1680</v>
      </c>
      <c r="B226" s="467"/>
      <c r="C226" s="467"/>
      <c r="D226" s="467"/>
      <c r="E226" s="467"/>
      <c r="F226" s="467"/>
      <c r="G226" s="467"/>
      <c r="H226" s="468"/>
    </row>
    <row r="227" spans="1:40" ht="18.75" customHeight="1" thickBot="1">
      <c r="A227" s="469" t="s">
        <v>1681</v>
      </c>
      <c r="B227" s="470"/>
      <c r="C227" s="470"/>
      <c r="D227" s="470"/>
      <c r="E227" s="470"/>
      <c r="F227" s="470"/>
      <c r="G227" s="470"/>
      <c r="H227" s="471"/>
    </row>
    <row r="232" spans="1:40">
      <c r="AI232" s="65"/>
    </row>
    <row r="233" spans="1:40" ht="15">
      <c r="AI233" s="67" t="s">
        <v>5</v>
      </c>
    </row>
    <row r="234" spans="1:40" ht="15">
      <c r="AI234" s="67" t="s">
        <v>7</v>
      </c>
    </row>
    <row r="235" spans="1:40" ht="15">
      <c r="AI235" s="67" t="s">
        <v>29</v>
      </c>
    </row>
    <row r="237" spans="1:40" ht="15">
      <c r="AI237" s="67" t="s">
        <v>5</v>
      </c>
    </row>
    <row r="238" spans="1:40" ht="15">
      <c r="AI238" s="67" t="s">
        <v>85</v>
      </c>
    </row>
    <row r="239" spans="1:40" ht="15">
      <c r="AI239" s="67" t="s">
        <v>7</v>
      </c>
    </row>
    <row r="240" spans="1:40" ht="15">
      <c r="AI240" s="67" t="s">
        <v>29</v>
      </c>
    </row>
    <row r="243" spans="35:36">
      <c r="AI243" s="94" t="s">
        <v>86</v>
      </c>
      <c r="AJ243" s="94"/>
    </row>
    <row r="244" spans="35:36">
      <c r="AI244" s="94" t="s">
        <v>87</v>
      </c>
      <c r="AJ244" s="94"/>
    </row>
    <row r="245" spans="35:36">
      <c r="AI245" s="94" t="s">
        <v>88</v>
      </c>
      <c r="AJ245" s="94"/>
    </row>
    <row r="246" spans="35:36">
      <c r="AI246" s="94" t="s">
        <v>89</v>
      </c>
      <c r="AJ246" s="94"/>
    </row>
    <row r="247" spans="35:36">
      <c r="AI247" s="94" t="s">
        <v>96</v>
      </c>
      <c r="AJ247" s="94"/>
    </row>
    <row r="248" spans="35:36">
      <c r="AI248" s="94"/>
      <c r="AJ248" s="94"/>
    </row>
    <row r="249" spans="35:36">
      <c r="AI249" s="94" t="s">
        <v>90</v>
      </c>
      <c r="AJ249" s="94"/>
    </row>
    <row r="250" spans="35:36">
      <c r="AI250" s="94" t="s">
        <v>91</v>
      </c>
      <c r="AJ250" s="94"/>
    </row>
    <row r="251" spans="35:36">
      <c r="AI251" s="94" t="s">
        <v>929</v>
      </c>
      <c r="AJ251" s="94"/>
    </row>
    <row r="252" spans="35:36">
      <c r="AI252" s="94" t="s">
        <v>930</v>
      </c>
      <c r="AJ252" s="94"/>
    </row>
    <row r="253" spans="35:36">
      <c r="AI253" s="94" t="s">
        <v>947</v>
      </c>
      <c r="AJ253" s="94"/>
    </row>
    <row r="254" spans="35:36">
      <c r="AI254" s="94" t="s">
        <v>95</v>
      </c>
      <c r="AJ254" s="94"/>
    </row>
    <row r="255" spans="35:36">
      <c r="AI255" s="94" t="s">
        <v>96</v>
      </c>
      <c r="AJ255" s="94"/>
    </row>
    <row r="256" spans="35:36">
      <c r="AI256" s="94"/>
      <c r="AJ256" s="94"/>
    </row>
    <row r="257" spans="35:36">
      <c r="AI257" s="94" t="s">
        <v>1164</v>
      </c>
      <c r="AJ257" s="94"/>
    </row>
    <row r="258" spans="35:36">
      <c r="AI258" s="94" t="s">
        <v>1165</v>
      </c>
      <c r="AJ258" s="94"/>
    </row>
    <row r="259" spans="35:36">
      <c r="AI259" s="94" t="s">
        <v>1166</v>
      </c>
      <c r="AJ259" s="94"/>
    </row>
    <row r="260" spans="35:36">
      <c r="AI260" s="94" t="s">
        <v>1288</v>
      </c>
      <c r="AJ260" s="94"/>
    </row>
    <row r="261" spans="35:36">
      <c r="AI261" s="94" t="s">
        <v>1289</v>
      </c>
      <c r="AJ261" s="94"/>
    </row>
  </sheetData>
  <sheetProtection algorithmName="SHA-512" hashValue="a8UptCk5QgLEeApm7Tf8NtNzTJl05/+RW4rR3dVV1vTMs1jz819BjKqr3zdNkCN/fW70vp+LCUek9aV3Zmj3Rw==" saltValue="Mr2gArxLrBcp2gelH8D68Q==" spinCount="100000" sheet="1" objects="1" scenarios="1"/>
  <mergeCells count="790">
    <mergeCell ref="A220:H220"/>
    <mergeCell ref="A221:H221"/>
    <mergeCell ref="A222:H222"/>
    <mergeCell ref="A223:H223"/>
    <mergeCell ref="A224:H224"/>
    <mergeCell ref="A225:H225"/>
    <mergeCell ref="A226:H226"/>
    <mergeCell ref="A227:H227"/>
    <mergeCell ref="K57:L57"/>
    <mergeCell ref="K58:L58"/>
    <mergeCell ref="K59:L59"/>
    <mergeCell ref="E63:I63"/>
    <mergeCell ref="E64:I64"/>
    <mergeCell ref="E65:I65"/>
    <mergeCell ref="E66:I66"/>
    <mergeCell ref="E67:I67"/>
    <mergeCell ref="E68:I68"/>
    <mergeCell ref="E69:I69"/>
    <mergeCell ref="E70:I70"/>
    <mergeCell ref="B63:D63"/>
    <mergeCell ref="B64:D64"/>
    <mergeCell ref="B65:D65"/>
    <mergeCell ref="B66:D66"/>
    <mergeCell ref="A120:B120"/>
    <mergeCell ref="M54:N54"/>
    <mergeCell ref="M55:N55"/>
    <mergeCell ref="M56:N56"/>
    <mergeCell ref="M57:N57"/>
    <mergeCell ref="M58:N58"/>
    <mergeCell ref="A219:H219"/>
    <mergeCell ref="K51:L51"/>
    <mergeCell ref="K52:L52"/>
    <mergeCell ref="M51:N51"/>
    <mergeCell ref="M52:N52"/>
    <mergeCell ref="G57:H57"/>
    <mergeCell ref="G58:H58"/>
    <mergeCell ref="G59:H59"/>
    <mergeCell ref="I57:J57"/>
    <mergeCell ref="I58:J58"/>
    <mergeCell ref="I59:J59"/>
    <mergeCell ref="A129:B133"/>
    <mergeCell ref="C129:N129"/>
    <mergeCell ref="A126:B128"/>
    <mergeCell ref="B67:D67"/>
    <mergeCell ref="B68:D68"/>
    <mergeCell ref="B69:D69"/>
    <mergeCell ref="B70:D70"/>
    <mergeCell ref="B62:O62"/>
    <mergeCell ref="O51:P51"/>
    <mergeCell ref="O52:P52"/>
    <mergeCell ref="K54:L54"/>
    <mergeCell ref="K55:L55"/>
    <mergeCell ref="K56:L56"/>
    <mergeCell ref="T10:AF10"/>
    <mergeCell ref="T11:AA11"/>
    <mergeCell ref="A26:Y26"/>
    <mergeCell ref="O54:P54"/>
    <mergeCell ref="O55:P55"/>
    <mergeCell ref="O56:P56"/>
    <mergeCell ref="G54:H54"/>
    <mergeCell ref="G55:H55"/>
    <mergeCell ref="G56:H56"/>
    <mergeCell ref="I54:J54"/>
    <mergeCell ref="I55:J55"/>
    <mergeCell ref="I56:J56"/>
    <mergeCell ref="G52:H52"/>
    <mergeCell ref="I48:J48"/>
    <mergeCell ref="I49:J49"/>
    <mergeCell ref="I51:J51"/>
    <mergeCell ref="I50:J50"/>
    <mergeCell ref="I52:J52"/>
    <mergeCell ref="K45:L45"/>
    <mergeCell ref="O57:P57"/>
    <mergeCell ref="O58:P58"/>
    <mergeCell ref="O59:P59"/>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O46:P46"/>
    <mergeCell ref="O47:P47"/>
    <mergeCell ref="O48:P48"/>
    <mergeCell ref="O49:P49"/>
    <mergeCell ref="O50:P50"/>
    <mergeCell ref="M59:N59"/>
    <mergeCell ref="K46:L46"/>
    <mergeCell ref="K47:L47"/>
    <mergeCell ref="K48:L48"/>
    <mergeCell ref="K49:L49"/>
    <mergeCell ref="K50:L50"/>
    <mergeCell ref="M49:N49"/>
    <mergeCell ref="M50:N50"/>
    <mergeCell ref="O30:P30"/>
    <mergeCell ref="O31:P31"/>
    <mergeCell ref="O32:P32"/>
    <mergeCell ref="O33:P33"/>
    <mergeCell ref="O34:P34"/>
    <mergeCell ref="O35:P35"/>
    <mergeCell ref="O36:P36"/>
    <mergeCell ref="O37:P37"/>
    <mergeCell ref="O38:P38"/>
    <mergeCell ref="O39:P39"/>
    <mergeCell ref="O40:P40"/>
    <mergeCell ref="O41:P41"/>
    <mergeCell ref="O42:P42"/>
    <mergeCell ref="O43:P43"/>
    <mergeCell ref="O44:P44"/>
    <mergeCell ref="O45:P45"/>
    <mergeCell ref="M46:N46"/>
    <mergeCell ref="I37:J37"/>
    <mergeCell ref="I38:J38"/>
    <mergeCell ref="K38:L38"/>
    <mergeCell ref="K39:L39"/>
    <mergeCell ref="K40:L40"/>
    <mergeCell ref="K41:L41"/>
    <mergeCell ref="K42:L42"/>
    <mergeCell ref="K43:L43"/>
    <mergeCell ref="K44:L44"/>
    <mergeCell ref="G49:H49"/>
    <mergeCell ref="G50:H50"/>
    <mergeCell ref="G51:H51"/>
    <mergeCell ref="G46:H46"/>
    <mergeCell ref="G47:H47"/>
    <mergeCell ref="G48:H48"/>
    <mergeCell ref="I39:J39"/>
    <mergeCell ref="I40:J40"/>
    <mergeCell ref="I41:J41"/>
    <mergeCell ref="I42:J42"/>
    <mergeCell ref="I43:J43"/>
    <mergeCell ref="I44:J44"/>
    <mergeCell ref="I45:J45"/>
    <mergeCell ref="I46:J46"/>
    <mergeCell ref="I47:J47"/>
    <mergeCell ref="G37:H37"/>
    <mergeCell ref="G38:H38"/>
    <mergeCell ref="G39:H39"/>
    <mergeCell ref="G40:H40"/>
    <mergeCell ref="G41:H41"/>
    <mergeCell ref="G42:H42"/>
    <mergeCell ref="G43:H43"/>
    <mergeCell ref="G44:H44"/>
    <mergeCell ref="G45:H45"/>
    <mergeCell ref="O29:P29"/>
    <mergeCell ref="G30:H30"/>
    <mergeCell ref="M30:N30"/>
    <mergeCell ref="G31:H31"/>
    <mergeCell ref="G32:H32"/>
    <mergeCell ref="G33:H33"/>
    <mergeCell ref="G34:H34"/>
    <mergeCell ref="G35:H35"/>
    <mergeCell ref="G36:H36"/>
    <mergeCell ref="I30:J30"/>
    <mergeCell ref="I31:J31"/>
    <mergeCell ref="I32:J32"/>
    <mergeCell ref="I33:J33"/>
    <mergeCell ref="I34:J34"/>
    <mergeCell ref="I35:J35"/>
    <mergeCell ref="I36:J36"/>
    <mergeCell ref="O129:P133"/>
    <mergeCell ref="Q129:R129"/>
    <mergeCell ref="S129:T133"/>
    <mergeCell ref="U129:AC129"/>
    <mergeCell ref="AD129:AF133"/>
    <mergeCell ref="D130:N130"/>
    <mergeCell ref="Q130:R130"/>
    <mergeCell ref="U130:AC130"/>
    <mergeCell ref="D131:N131"/>
    <mergeCell ref="Q131:R131"/>
    <mergeCell ref="U131:AC131"/>
    <mergeCell ref="D132:N132"/>
    <mergeCell ref="Q132:R132"/>
    <mergeCell ref="U132:AC132"/>
    <mergeCell ref="D133:N133"/>
    <mergeCell ref="Q133:R133"/>
    <mergeCell ref="U133:AC133"/>
    <mergeCell ref="O126:P128"/>
    <mergeCell ref="S126:T128"/>
    <mergeCell ref="AD126:AF128"/>
    <mergeCell ref="C126:N126"/>
    <mergeCell ref="Q126:R126"/>
    <mergeCell ref="U126:AC126"/>
    <mergeCell ref="D127:N127"/>
    <mergeCell ref="Q127:R127"/>
    <mergeCell ref="U127:AC127"/>
    <mergeCell ref="D128:N128"/>
    <mergeCell ref="Q128:R128"/>
    <mergeCell ref="U128:AC128"/>
    <mergeCell ref="AD120:AF120"/>
    <mergeCell ref="A111:B119"/>
    <mergeCell ref="C111:N111"/>
    <mergeCell ref="O111:P119"/>
    <mergeCell ref="Q111:R111"/>
    <mergeCell ref="S111:T119"/>
    <mergeCell ref="U111:AC111"/>
    <mergeCell ref="AD111:AF119"/>
    <mergeCell ref="D112:N112"/>
    <mergeCell ref="Q112:R112"/>
    <mergeCell ref="U112:AC112"/>
    <mergeCell ref="D114:N114"/>
    <mergeCell ref="Q114:R114"/>
    <mergeCell ref="U114:AC114"/>
    <mergeCell ref="D115:N115"/>
    <mergeCell ref="Q115:R115"/>
    <mergeCell ref="U115:AC115"/>
    <mergeCell ref="D116:N116"/>
    <mergeCell ref="Q116:R116"/>
    <mergeCell ref="U116:AC116"/>
    <mergeCell ref="D117:N117"/>
    <mergeCell ref="Q117:R117"/>
    <mergeCell ref="U117:AC117"/>
    <mergeCell ref="D118:N118"/>
    <mergeCell ref="C120:N120"/>
    <mergeCell ref="O120:P120"/>
    <mergeCell ref="Q120:R120"/>
    <mergeCell ref="S120:T120"/>
    <mergeCell ref="U120:AC120"/>
    <mergeCell ref="Q118:R118"/>
    <mergeCell ref="U118:AC118"/>
    <mergeCell ref="D119:N119"/>
    <mergeCell ref="Q119:R119"/>
    <mergeCell ref="U119:AC119"/>
    <mergeCell ref="B45:F45"/>
    <mergeCell ref="B46:F46"/>
    <mergeCell ref="B48:F48"/>
    <mergeCell ref="B32:F32"/>
    <mergeCell ref="B33:F33"/>
    <mergeCell ref="B34:F34"/>
    <mergeCell ref="B35:F35"/>
    <mergeCell ref="B42:F42"/>
    <mergeCell ref="B43:F43"/>
    <mergeCell ref="B44:F44"/>
    <mergeCell ref="B38:F38"/>
    <mergeCell ref="B39:F39"/>
    <mergeCell ref="B40:F40"/>
    <mergeCell ref="B41:F41"/>
    <mergeCell ref="A216:AF216"/>
    <mergeCell ref="O217:P217"/>
    <mergeCell ref="Q217:R217"/>
    <mergeCell ref="S217:T217"/>
    <mergeCell ref="S178:T178"/>
    <mergeCell ref="O183:P183"/>
    <mergeCell ref="Q183:R183"/>
    <mergeCell ref="S183:T183"/>
    <mergeCell ref="D180:N180"/>
    <mergeCell ref="A214:B214"/>
    <mergeCell ref="C214:N214"/>
    <mergeCell ref="A199:B199"/>
    <mergeCell ref="C199:N199"/>
    <mergeCell ref="A204:B205"/>
    <mergeCell ref="C204:N205"/>
    <mergeCell ref="O204:P205"/>
    <mergeCell ref="Q204:R205"/>
    <mergeCell ref="S204:T205"/>
    <mergeCell ref="U204:AC205"/>
    <mergeCell ref="AD204:AF205"/>
    <mergeCell ref="C206:N206"/>
    <mergeCell ref="Q206:R206"/>
    <mergeCell ref="U217:AF217"/>
    <mergeCell ref="O214:P214"/>
    <mergeCell ref="S138:T139"/>
    <mergeCell ref="U138:AC139"/>
    <mergeCell ref="O161:P161"/>
    <mergeCell ref="Q161:R161"/>
    <mergeCell ref="Q149:R149"/>
    <mergeCell ref="O160:P160"/>
    <mergeCell ref="Q160:R160"/>
    <mergeCell ref="U151:AC151"/>
    <mergeCell ref="Q153:R153"/>
    <mergeCell ref="O140:P140"/>
    <mergeCell ref="S140:T140"/>
    <mergeCell ref="S157:T158"/>
    <mergeCell ref="U157:AC158"/>
    <mergeCell ref="A155:AF155"/>
    <mergeCell ref="A153:B153"/>
    <mergeCell ref="A159:B159"/>
    <mergeCell ref="A157:B158"/>
    <mergeCell ref="C149:N149"/>
    <mergeCell ref="AD138:AF139"/>
    <mergeCell ref="Q138:R139"/>
    <mergeCell ref="AD140:AF140"/>
    <mergeCell ref="U141:AC141"/>
    <mergeCell ref="O153:P153"/>
    <mergeCell ref="S153:T153"/>
    <mergeCell ref="Q214:R214"/>
    <mergeCell ref="S214:T214"/>
    <mergeCell ref="U214:AC214"/>
    <mergeCell ref="AD214:AF214"/>
    <mergeCell ref="U208:AC208"/>
    <mergeCell ref="O199:P199"/>
    <mergeCell ref="Q199:R199"/>
    <mergeCell ref="S199:T199"/>
    <mergeCell ref="U199:AC199"/>
    <mergeCell ref="A202:AF202"/>
    <mergeCell ref="AD199:AF199"/>
    <mergeCell ref="A200:B200"/>
    <mergeCell ref="C200:N200"/>
    <mergeCell ref="O200:P200"/>
    <mergeCell ref="Q200:R200"/>
    <mergeCell ref="S200:T200"/>
    <mergeCell ref="U200:AC200"/>
    <mergeCell ref="AD200:AF200"/>
    <mergeCell ref="Q208:R208"/>
    <mergeCell ref="U212:AC212"/>
    <mergeCell ref="D211:N211"/>
    <mergeCell ref="Q209:R209"/>
    <mergeCell ref="U209:AC209"/>
    <mergeCell ref="A213:B213"/>
    <mergeCell ref="A1:AF1"/>
    <mergeCell ref="A136:AF136"/>
    <mergeCell ref="A138:B139"/>
    <mergeCell ref="C138:N139"/>
    <mergeCell ref="O138:P139"/>
    <mergeCell ref="A9:M9"/>
    <mergeCell ref="N9:R9"/>
    <mergeCell ref="D151:N151"/>
    <mergeCell ref="D152:N152"/>
    <mergeCell ref="A149:B152"/>
    <mergeCell ref="D150:N150"/>
    <mergeCell ref="O91:P94"/>
    <mergeCell ref="O149:P152"/>
    <mergeCell ref="S149:T152"/>
    <mergeCell ref="AD143:AF143"/>
    <mergeCell ref="A142:B142"/>
    <mergeCell ref="A141:B141"/>
    <mergeCell ref="D94:N94"/>
    <mergeCell ref="U147:AC148"/>
    <mergeCell ref="U140:AC140"/>
    <mergeCell ref="O141:P141"/>
    <mergeCell ref="Q141:R141"/>
    <mergeCell ref="S141:T141"/>
    <mergeCell ref="U143:AC143"/>
    <mergeCell ref="A2:AF2"/>
    <mergeCell ref="O166:P166"/>
    <mergeCell ref="A163:AF163"/>
    <mergeCell ref="C178:N178"/>
    <mergeCell ref="A174:B174"/>
    <mergeCell ref="C174:N174"/>
    <mergeCell ref="D207:N207"/>
    <mergeCell ref="A217:B217"/>
    <mergeCell ref="C217:N217"/>
    <mergeCell ref="D208:N208"/>
    <mergeCell ref="C179:N179"/>
    <mergeCell ref="D209:N209"/>
    <mergeCell ref="A189:B189"/>
    <mergeCell ref="AD159:AF159"/>
    <mergeCell ref="Q152:R152"/>
    <mergeCell ref="U152:AC152"/>
    <mergeCell ref="S160:T160"/>
    <mergeCell ref="AD153:AF153"/>
    <mergeCell ref="Q151:R151"/>
    <mergeCell ref="Q110:R110"/>
    <mergeCell ref="AD147:AF148"/>
    <mergeCell ref="AD149:AF152"/>
    <mergeCell ref="AD157:AF158"/>
    <mergeCell ref="U159:AC159"/>
    <mergeCell ref="Q178:R178"/>
    <mergeCell ref="U178:AC178"/>
    <mergeCell ref="AD178:AF178"/>
    <mergeCell ref="S161:T161"/>
    <mergeCell ref="AD165:AF165"/>
    <mergeCell ref="Q174:R174"/>
    <mergeCell ref="AD166:AF166"/>
    <mergeCell ref="O179:P182"/>
    <mergeCell ref="U179:AC179"/>
    <mergeCell ref="AD167:AF167"/>
    <mergeCell ref="O178:P178"/>
    <mergeCell ref="O169:P169"/>
    <mergeCell ref="Q169:R169"/>
    <mergeCell ref="S169:T169"/>
    <mergeCell ref="U169:AC169"/>
    <mergeCell ref="AD169:AF169"/>
    <mergeCell ref="A197:B197"/>
    <mergeCell ref="C197:N197"/>
    <mergeCell ref="O197:P197"/>
    <mergeCell ref="Q197:R197"/>
    <mergeCell ref="S197:T197"/>
    <mergeCell ref="U197:AC197"/>
    <mergeCell ref="AD197:AF197"/>
    <mergeCell ref="U206:AC206"/>
    <mergeCell ref="Q207:R207"/>
    <mergeCell ref="U207:AC207"/>
    <mergeCell ref="A203:AF203"/>
    <mergeCell ref="O206:P209"/>
    <mergeCell ref="A206:B209"/>
    <mergeCell ref="S206:T209"/>
    <mergeCell ref="AD206:AF209"/>
    <mergeCell ref="S198:T198"/>
    <mergeCell ref="A198:B198"/>
    <mergeCell ref="O198:P198"/>
    <mergeCell ref="Q198:R198"/>
    <mergeCell ref="U198:AC198"/>
    <mergeCell ref="AD198:AF198"/>
    <mergeCell ref="C198:N198"/>
    <mergeCell ref="A195:B196"/>
    <mergeCell ref="C195:N196"/>
    <mergeCell ref="O195:P196"/>
    <mergeCell ref="Q195:R196"/>
    <mergeCell ref="S195:T196"/>
    <mergeCell ref="U195:AC196"/>
    <mergeCell ref="AD195:AF196"/>
    <mergeCell ref="A191:B191"/>
    <mergeCell ref="C191:N191"/>
    <mergeCell ref="O191:P191"/>
    <mergeCell ref="Q191:R191"/>
    <mergeCell ref="S191:T191"/>
    <mergeCell ref="U191:AC191"/>
    <mergeCell ref="AD191:AF191"/>
    <mergeCell ref="A194:AF194"/>
    <mergeCell ref="A193:AF193"/>
    <mergeCell ref="A187:B188"/>
    <mergeCell ref="C187:N188"/>
    <mergeCell ref="O187:P188"/>
    <mergeCell ref="U187:AC188"/>
    <mergeCell ref="AD187:AF188"/>
    <mergeCell ref="A183:B183"/>
    <mergeCell ref="U183:AC183"/>
    <mergeCell ref="AD183:AF183"/>
    <mergeCell ref="A185:AF185"/>
    <mergeCell ref="C183:N183"/>
    <mergeCell ref="Q187:R188"/>
    <mergeCell ref="S187:T188"/>
    <mergeCell ref="C96:N96"/>
    <mergeCell ref="D92:N92"/>
    <mergeCell ref="Q92:R92"/>
    <mergeCell ref="U92:AC92"/>
    <mergeCell ref="D93:N93"/>
    <mergeCell ref="Q93:R93"/>
    <mergeCell ref="Q94:R94"/>
    <mergeCell ref="AD95:AF95"/>
    <mergeCell ref="U134:AC134"/>
    <mergeCell ref="D103:N103"/>
    <mergeCell ref="Q103:R103"/>
    <mergeCell ref="U103:AC103"/>
    <mergeCell ref="D105:N105"/>
    <mergeCell ref="Q105:R105"/>
    <mergeCell ref="U105:AC105"/>
    <mergeCell ref="D106:N106"/>
    <mergeCell ref="Q106:R106"/>
    <mergeCell ref="U106:AC106"/>
    <mergeCell ref="Q124:R125"/>
    <mergeCell ref="S124:T125"/>
    <mergeCell ref="O96:P96"/>
    <mergeCell ref="Q96:R96"/>
    <mergeCell ref="S96:T96"/>
    <mergeCell ref="C134:N134"/>
    <mergeCell ref="N5:R5"/>
    <mergeCell ref="N6:R6"/>
    <mergeCell ref="N7:R7"/>
    <mergeCell ref="N8:R8"/>
    <mergeCell ref="N12:R12"/>
    <mergeCell ref="N13:R13"/>
    <mergeCell ref="A5:M5"/>
    <mergeCell ref="A6:M6"/>
    <mergeCell ref="A7:M7"/>
    <mergeCell ref="A8:M8"/>
    <mergeCell ref="A11:M11"/>
    <mergeCell ref="A12:M12"/>
    <mergeCell ref="A13:M13"/>
    <mergeCell ref="A10:M10"/>
    <mergeCell ref="N10:R10"/>
    <mergeCell ref="N11:R11"/>
    <mergeCell ref="N14:R14"/>
    <mergeCell ref="N15:R15"/>
    <mergeCell ref="N17:R17"/>
    <mergeCell ref="A16:M16"/>
    <mergeCell ref="A18:M18"/>
    <mergeCell ref="A17:M17"/>
    <mergeCell ref="A20:M20"/>
    <mergeCell ref="A21:M21"/>
    <mergeCell ref="N20:R20"/>
    <mergeCell ref="N21:R21"/>
    <mergeCell ref="A19:M19"/>
    <mergeCell ref="N19:R19"/>
    <mergeCell ref="A14:M14"/>
    <mergeCell ref="A15:M15"/>
    <mergeCell ref="N16:R16"/>
    <mergeCell ref="N18:R18"/>
    <mergeCell ref="N22:R22"/>
    <mergeCell ref="B28:O28"/>
    <mergeCell ref="B36:F36"/>
    <mergeCell ref="B37:F37"/>
    <mergeCell ref="A22:M22"/>
    <mergeCell ref="A23:M23"/>
    <mergeCell ref="N23:R23"/>
    <mergeCell ref="A24:M24"/>
    <mergeCell ref="N24:R24"/>
    <mergeCell ref="B31:F31"/>
    <mergeCell ref="B30:F30"/>
    <mergeCell ref="K30:L30"/>
    <mergeCell ref="K31:L31"/>
    <mergeCell ref="K32:L32"/>
    <mergeCell ref="K33:L33"/>
    <mergeCell ref="K34:L34"/>
    <mergeCell ref="K35:L35"/>
    <mergeCell ref="K36:L36"/>
    <mergeCell ref="K37:L37"/>
    <mergeCell ref="R29:Y36"/>
    <mergeCell ref="G29:H29"/>
    <mergeCell ref="I29:J29"/>
    <mergeCell ref="K29:L29"/>
    <mergeCell ref="M29:N29"/>
    <mergeCell ref="M47:N47"/>
    <mergeCell ref="M48:N48"/>
    <mergeCell ref="U74:AC75"/>
    <mergeCell ref="AD74:AF75"/>
    <mergeCell ref="U78:AC78"/>
    <mergeCell ref="C76:N76"/>
    <mergeCell ref="E54:F54"/>
    <mergeCell ref="E55:F55"/>
    <mergeCell ref="E56:F56"/>
    <mergeCell ref="E57:F57"/>
    <mergeCell ref="E58:F58"/>
    <mergeCell ref="E59:F59"/>
    <mergeCell ref="C54:D54"/>
    <mergeCell ref="C55:D55"/>
    <mergeCell ref="C56:D56"/>
    <mergeCell ref="C57:D57"/>
    <mergeCell ref="C58:D58"/>
    <mergeCell ref="C59:D59"/>
    <mergeCell ref="B49:F49"/>
    <mergeCell ref="B50:F50"/>
    <mergeCell ref="B51:F51"/>
    <mergeCell ref="B52:F52"/>
    <mergeCell ref="B53:F53"/>
    <mergeCell ref="D77:N77"/>
    <mergeCell ref="AD89:AF90"/>
    <mergeCell ref="A85:B85"/>
    <mergeCell ref="C85:N85"/>
    <mergeCell ref="Q82:R82"/>
    <mergeCell ref="U82:AC82"/>
    <mergeCell ref="D83:N83"/>
    <mergeCell ref="Q83:R83"/>
    <mergeCell ref="U83:AC83"/>
    <mergeCell ref="D84:N84"/>
    <mergeCell ref="Q84:R84"/>
    <mergeCell ref="U84:AC84"/>
    <mergeCell ref="A76:B84"/>
    <mergeCell ref="O76:P84"/>
    <mergeCell ref="S76:T84"/>
    <mergeCell ref="D82:N82"/>
    <mergeCell ref="AD85:AF85"/>
    <mergeCell ref="A87:AF87"/>
    <mergeCell ref="A89:B90"/>
    <mergeCell ref="C89:N90"/>
    <mergeCell ref="O89:P90"/>
    <mergeCell ref="Q89:R90"/>
    <mergeCell ref="S89:T90"/>
    <mergeCell ref="AD76:AF84"/>
    <mergeCell ref="U89:AC90"/>
    <mergeCell ref="A124:B125"/>
    <mergeCell ref="C124:N125"/>
    <mergeCell ref="C91:N91"/>
    <mergeCell ref="S91:T94"/>
    <mergeCell ref="O124:P125"/>
    <mergeCell ref="AD134:AF134"/>
    <mergeCell ref="O134:P134"/>
    <mergeCell ref="U124:AC125"/>
    <mergeCell ref="AD124:AF125"/>
    <mergeCell ref="A134:B134"/>
    <mergeCell ref="Q134:R134"/>
    <mergeCell ref="S134:T134"/>
    <mergeCell ref="O95:P95"/>
    <mergeCell ref="Q95:R95"/>
    <mergeCell ref="AD102:AF110"/>
    <mergeCell ref="AD96:AF96"/>
    <mergeCell ref="Q91:R91"/>
    <mergeCell ref="U91:AC91"/>
    <mergeCell ref="U93:AC93"/>
    <mergeCell ref="U94:AC94"/>
    <mergeCell ref="AD91:AF94"/>
    <mergeCell ref="A98:AF98"/>
    <mergeCell ref="A96:B96"/>
    <mergeCell ref="A95:B95"/>
    <mergeCell ref="Q77:R77"/>
    <mergeCell ref="U77:AC77"/>
    <mergeCell ref="D78:N78"/>
    <mergeCell ref="Q78:R78"/>
    <mergeCell ref="O85:P85"/>
    <mergeCell ref="Q85:R85"/>
    <mergeCell ref="S85:T85"/>
    <mergeCell ref="U85:AC85"/>
    <mergeCell ref="A91:B94"/>
    <mergeCell ref="D79:N79"/>
    <mergeCell ref="Q79:R79"/>
    <mergeCell ref="U79:AC79"/>
    <mergeCell ref="D80:N80"/>
    <mergeCell ref="Q80:R80"/>
    <mergeCell ref="U80:AC80"/>
    <mergeCell ref="D81:N81"/>
    <mergeCell ref="Q81:R81"/>
    <mergeCell ref="U81:AC81"/>
    <mergeCell ref="C95:N95"/>
    <mergeCell ref="U96:AC96"/>
    <mergeCell ref="C141:N141"/>
    <mergeCell ref="S159:T159"/>
    <mergeCell ref="A160:B160"/>
    <mergeCell ref="C142:N142"/>
    <mergeCell ref="S147:T148"/>
    <mergeCell ref="C160:N160"/>
    <mergeCell ref="C159:N159"/>
    <mergeCell ref="O159:P159"/>
    <mergeCell ref="C157:N158"/>
    <mergeCell ref="C153:N153"/>
    <mergeCell ref="A145:AF145"/>
    <mergeCell ref="U150:AC150"/>
    <mergeCell ref="Q150:R150"/>
    <mergeCell ref="Q159:R159"/>
    <mergeCell ref="O142:P142"/>
    <mergeCell ref="Q142:R142"/>
    <mergeCell ref="S142:T142"/>
    <mergeCell ref="O143:P143"/>
    <mergeCell ref="Q143:R143"/>
    <mergeCell ref="S143:T143"/>
    <mergeCell ref="AD160:AF160"/>
    <mergeCell ref="U149:AC149"/>
    <mergeCell ref="A140:B140"/>
    <mergeCell ref="C140:N140"/>
    <mergeCell ref="Q140:R140"/>
    <mergeCell ref="A122:AF122"/>
    <mergeCell ref="A100:B101"/>
    <mergeCell ref="C100:N101"/>
    <mergeCell ref="O100:P101"/>
    <mergeCell ref="Q100:R101"/>
    <mergeCell ref="S100:T101"/>
    <mergeCell ref="U100:AC101"/>
    <mergeCell ref="AD100:AF101"/>
    <mergeCell ref="A102:B110"/>
    <mergeCell ref="C102:N102"/>
    <mergeCell ref="O102:P110"/>
    <mergeCell ref="Q102:R102"/>
    <mergeCell ref="Q108:R108"/>
    <mergeCell ref="U108:AC108"/>
    <mergeCell ref="D109:N109"/>
    <mergeCell ref="Q109:R109"/>
    <mergeCell ref="U109:AC109"/>
    <mergeCell ref="D110:N110"/>
    <mergeCell ref="S102:T110"/>
    <mergeCell ref="D107:N107"/>
    <mergeCell ref="Q107:R107"/>
    <mergeCell ref="U107:AC107"/>
    <mergeCell ref="D108:N108"/>
    <mergeCell ref="U110:AC110"/>
    <mergeCell ref="Q182:R182"/>
    <mergeCell ref="AD141:AF141"/>
    <mergeCell ref="A176:AF176"/>
    <mergeCell ref="U174:AC174"/>
    <mergeCell ref="AD174:AF174"/>
    <mergeCell ref="O174:P174"/>
    <mergeCell ref="D181:N181"/>
    <mergeCell ref="A165:B165"/>
    <mergeCell ref="C165:N165"/>
    <mergeCell ref="O165:P165"/>
    <mergeCell ref="Q165:R165"/>
    <mergeCell ref="S165:T165"/>
    <mergeCell ref="A143:B143"/>
    <mergeCell ref="C143:N143"/>
    <mergeCell ref="AD142:AF142"/>
    <mergeCell ref="U142:AC142"/>
    <mergeCell ref="S174:T174"/>
    <mergeCell ref="A178:B178"/>
    <mergeCell ref="AD161:AF161"/>
    <mergeCell ref="U161:AC161"/>
    <mergeCell ref="C161:N161"/>
    <mergeCell ref="A161:B161"/>
    <mergeCell ref="C166:N166"/>
    <mergeCell ref="Q166:R166"/>
    <mergeCell ref="U166:AC166"/>
    <mergeCell ref="U165:AC165"/>
    <mergeCell ref="S166:T166"/>
    <mergeCell ref="A147:B148"/>
    <mergeCell ref="C147:N148"/>
    <mergeCell ref="O147:P148"/>
    <mergeCell ref="Q147:R148"/>
    <mergeCell ref="U160:AC160"/>
    <mergeCell ref="O157:P158"/>
    <mergeCell ref="Q157:R158"/>
    <mergeCell ref="U153:AC153"/>
    <mergeCell ref="C213:N213"/>
    <mergeCell ref="O213:P213"/>
    <mergeCell ref="Q213:R213"/>
    <mergeCell ref="S213:T213"/>
    <mergeCell ref="U213:AC213"/>
    <mergeCell ref="AD213:AF213"/>
    <mergeCell ref="A210:B212"/>
    <mergeCell ref="C210:N210"/>
    <mergeCell ref="O210:P212"/>
    <mergeCell ref="Q210:R210"/>
    <mergeCell ref="S210:T212"/>
    <mergeCell ref="U210:AC210"/>
    <mergeCell ref="AD210:AF212"/>
    <mergeCell ref="D212:N212"/>
    <mergeCell ref="Q211:R211"/>
    <mergeCell ref="U211:AC211"/>
    <mergeCell ref="Q212:R212"/>
    <mergeCell ref="A4:R4"/>
    <mergeCell ref="A73:AF73"/>
    <mergeCell ref="A186:AF186"/>
    <mergeCell ref="A177:AF177"/>
    <mergeCell ref="A164:AF164"/>
    <mergeCell ref="A156:AF156"/>
    <mergeCell ref="A146:AF146"/>
    <mergeCell ref="A137:AF137"/>
    <mergeCell ref="A123:AF123"/>
    <mergeCell ref="A99:AF99"/>
    <mergeCell ref="A88:AF88"/>
    <mergeCell ref="AD179:AF182"/>
    <mergeCell ref="B60:G60"/>
    <mergeCell ref="A72:AF72"/>
    <mergeCell ref="A74:B75"/>
    <mergeCell ref="C74:N75"/>
    <mergeCell ref="O74:P75"/>
    <mergeCell ref="Q74:R75"/>
    <mergeCell ref="S74:T75"/>
    <mergeCell ref="A167:B167"/>
    <mergeCell ref="C167:N167"/>
    <mergeCell ref="O167:P167"/>
    <mergeCell ref="A166:B166"/>
    <mergeCell ref="Q179:R179"/>
    <mergeCell ref="A179:B182"/>
    <mergeCell ref="B47:F47"/>
    <mergeCell ref="D104:N104"/>
    <mergeCell ref="Q104:R104"/>
    <mergeCell ref="U104:AC104"/>
    <mergeCell ref="D113:N113"/>
    <mergeCell ref="Q113:R113"/>
    <mergeCell ref="U113:AC113"/>
    <mergeCell ref="U102:AC102"/>
    <mergeCell ref="S95:T95"/>
    <mergeCell ref="Q76:R76"/>
    <mergeCell ref="U76:AC76"/>
    <mergeCell ref="U95:AC95"/>
    <mergeCell ref="S179:T182"/>
    <mergeCell ref="Q167:R167"/>
    <mergeCell ref="S167:T167"/>
    <mergeCell ref="U167:AC167"/>
    <mergeCell ref="U182:AC182"/>
    <mergeCell ref="Q180:R180"/>
    <mergeCell ref="U180:AC180"/>
    <mergeCell ref="Q181:R181"/>
    <mergeCell ref="U181:AC181"/>
    <mergeCell ref="D182:N182"/>
    <mergeCell ref="A168:B168"/>
    <mergeCell ref="C168:N168"/>
    <mergeCell ref="O168:P168"/>
    <mergeCell ref="Q168:R168"/>
    <mergeCell ref="S168:T168"/>
    <mergeCell ref="U168:AC168"/>
    <mergeCell ref="AD168:AF168"/>
    <mergeCell ref="A170:B173"/>
    <mergeCell ref="C170:N170"/>
    <mergeCell ref="O170:P173"/>
    <mergeCell ref="Q170:R170"/>
    <mergeCell ref="S170:T173"/>
    <mergeCell ref="U170:AC170"/>
    <mergeCell ref="AD170:AF173"/>
    <mergeCell ref="D171:N171"/>
    <mergeCell ref="Q171:R171"/>
    <mergeCell ref="U171:AC171"/>
    <mergeCell ref="D172:N172"/>
    <mergeCell ref="Q172:R172"/>
    <mergeCell ref="U172:AC172"/>
    <mergeCell ref="Q173:R173"/>
    <mergeCell ref="D173:N173"/>
    <mergeCell ref="U173:AC173"/>
    <mergeCell ref="A169:B169"/>
    <mergeCell ref="C169:N169"/>
    <mergeCell ref="Q189:R189"/>
    <mergeCell ref="S189:T189"/>
    <mergeCell ref="U189:AC189"/>
    <mergeCell ref="AD189:AF189"/>
    <mergeCell ref="A190:B190"/>
    <mergeCell ref="C190:N190"/>
    <mergeCell ref="O190:P190"/>
    <mergeCell ref="Q190:R190"/>
    <mergeCell ref="S190:T190"/>
    <mergeCell ref="U190:AC190"/>
    <mergeCell ref="AD190:AF190"/>
    <mergeCell ref="O189:P189"/>
    <mergeCell ref="C189:N189"/>
  </mergeCells>
  <dataValidations count="6">
    <dataValidation type="list" allowBlank="1" showInputMessage="1" showErrorMessage="1" sqref="Q211:R212 Q130:R132 Q166:R169 Q189:R190 Q171:R173 Q159:R160 Q140:R142 Q198:R199 Q150:R152 Q127:R128 Q92:R95 R105:R110 Q77:R84 Q207:R208 Q103:Q110 R103 Q112:Q119 R112 R114:R119" xr:uid="{8BD314F5-19DC-214D-A67B-69983DA8D27A}">
      <formula1>$AI$236:$AI$239</formula1>
    </dataValidation>
    <dataValidation type="list" allowBlank="1" showInputMessage="1" showErrorMessage="1" sqref="N19:R19 Q197:R197 I49:J52 N10:R10 N22:R22 L48 P48 G30:G52 N48 I30:I48 J48 J30:J46 K30:K48 L30:L46 M46:M48 N46 O30:O48 P30:P46 K49:P50 Q180:R182 I54:P59 G54:G59" xr:uid="{00000000-0002-0000-0600-000004000000}">
      <formula1>$AI$232:$AI$234</formula1>
    </dataValidation>
    <dataValidation type="list" allowBlank="1" showInputMessage="1" showErrorMessage="1" sqref="Q209:R209 Q133:R133 Q213:R213" xr:uid="{454167BD-0186-4F19-973F-B23A90BFD278}">
      <formula1>$AI$236:$AI$240</formula1>
    </dataValidation>
    <dataValidation type="list" allowBlank="1" showInputMessage="1" showErrorMessage="1" sqref="N8:R8" xr:uid="{9F3E2EA4-9DAA-4DD4-BBED-F3A1F9B6D2AB}">
      <formula1>$AI$242:$AI$247</formula1>
    </dataValidation>
    <dataValidation type="list" allowBlank="1" showInputMessage="1" showErrorMessage="1" sqref="N9:R9" xr:uid="{A6FDCA44-018C-4E55-AB40-D6B0B8197EBE}">
      <formula1>$AI$248:$AI$255</formula1>
    </dataValidation>
    <dataValidation type="list" allowBlank="1" showInputMessage="1" showErrorMessage="1" sqref="E63:I70" xr:uid="{E80C90C1-D103-43A6-A03E-BBA07AD15C2B}">
      <formula1>$AI$256:$AI$261</formula1>
    </dataValidation>
  </dataValidations>
  <hyperlinks>
    <hyperlink ref="A220:E220" location="'Culture Module'!A1" display="- Culture module" xr:uid="{11D2D8A3-00B9-472F-B9A5-7908AAB18509}"/>
    <hyperlink ref="A221:E221" location="'DST Module'!A1" display="- DST module" xr:uid="{BAD26ABA-9F0E-408D-8D4B-F6A1C47DA17E}"/>
    <hyperlink ref="T11:Z11" r:id="rId1" display="Link to GLI Laboratory Safety Handbook" xr:uid="{C697E86D-D321-4AAE-982F-62A34B81E708}"/>
    <hyperlink ref="A222:E222" location="'Smear-Xpert Module'!A1" display="- Smear-Xpert Module" xr:uid="{2B9BD0ED-DE73-4835-8841-A3E785C00DC4}"/>
    <hyperlink ref="A223:E223" location="'Culture Module'!A1" display="- Culture module" xr:uid="{60340F69-E836-4862-B3AC-460E7BE698EC}"/>
    <hyperlink ref="A224:E224" location="'DST Module'!A1" display="- DST module" xr:uid="{B1B0E613-86E4-4943-9546-CF5A267E4F3E}"/>
    <hyperlink ref="A225:E225" location="'Smear-Xpert Module'!A1" display="- Smear-Xpert Module" xr:uid="{D11ED466-5F40-4AFF-8549-C7599E02EA5B}"/>
    <hyperlink ref="A226:E226" location="'Culture Module'!A1" display="- Culture module" xr:uid="{10BD535B-50FB-44A9-8D11-7029A2439423}"/>
    <hyperlink ref="A227:E227" location="'DST Module'!A1" display="- DST module" xr:uid="{CC5C3D8B-61A5-404E-B981-AEF2B5BD491C}"/>
    <hyperlink ref="A220:H220" location="Smear!A1" display="- Smear module" xr:uid="{5A0C62C0-4059-4D22-A4F5-C3872FDC84DB}"/>
    <hyperlink ref="A221:H221" location="Culture!A1" display="- Culture module" xr:uid="{1A3F67DE-9957-4A98-8525-DF0791F759A0}"/>
    <hyperlink ref="A222:H222" location="DST!A1" display="- DST module" xr:uid="{E2E2B9FB-6AE8-4F6F-AE96-AAF961058AFF}"/>
    <hyperlink ref="A223:H223" location="Xpert!A1" display="- Xpert module" xr:uid="{6722B5F0-CC9B-430E-A8ED-83D9947313DB}"/>
    <hyperlink ref="A224:H224" location="'TB LAMP'!A1" display="- TB-LAMP module" xr:uid="{44C84FBD-A676-4448-AD46-7F0A32944E11}"/>
    <hyperlink ref="A225:H225" location="'LF LAM'!A1" display="- LF-LAM module" xr:uid="{EAC5F3DB-D548-49BC-91F7-0AB062E6BF92}"/>
    <hyperlink ref="A226:H226" location="LPA!A1" display="- LPA module" xr:uid="{B9775F10-C960-4715-AE52-2E7CC4743937}"/>
    <hyperlink ref="A227:H227" location="Truenat!A1" display="- Truenat module" xr:uid="{B8F41223-4FE5-4077-A4F3-50B4015F4E53}"/>
  </hyperlinks>
  <pageMargins left="0.7" right="0.7" top="0.75" bottom="0.75" header="0.3" footer="0.3"/>
  <pageSetup paperSize="9" orientation="portrait"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L135"/>
  <sheetViews>
    <sheetView showGridLines="0" zoomScaleNormal="100" workbookViewId="0">
      <pane ySplit="2" topLeftCell="A3" activePane="bottomLeft" state="frozen"/>
      <selection pane="bottomLeft" activeCell="Z7" sqref="Z7"/>
    </sheetView>
  </sheetViews>
  <sheetFormatPr baseColWidth="10" defaultColWidth="9.1640625" defaultRowHeight="14"/>
  <cols>
    <col min="1" max="12" width="5.5" style="96" customWidth="1"/>
    <col min="13" max="13" width="5.6640625" style="96" customWidth="1"/>
    <col min="14" max="34" width="5.5" style="96" customWidth="1"/>
    <col min="35" max="37" width="5.5" style="96" hidden="1" customWidth="1"/>
    <col min="38" max="38" width="9.1640625" style="96" hidden="1" customWidth="1"/>
    <col min="39" max="16384" width="9.1640625" style="96"/>
  </cols>
  <sheetData>
    <row r="1" spans="1:35" s="95" customFormat="1" ht="124" customHeight="1">
      <c r="A1" s="498" t="s">
        <v>1735</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row>
    <row r="2" spans="1:35" s="95" customFormat="1" ht="33.75" customHeight="1">
      <c r="A2" s="320" t="s">
        <v>1159</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row>
    <row r="3" spans="1:35" ht="13.5"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row>
    <row r="4" spans="1:35" ht="13.5" customHeight="1">
      <c r="A4" s="67" t="s">
        <v>1001</v>
      </c>
      <c r="B4" s="465" t="s">
        <v>992</v>
      </c>
      <c r="C4" s="465"/>
      <c r="D4" s="465"/>
      <c r="E4" s="465"/>
      <c r="F4" s="465"/>
      <c r="G4" s="465"/>
      <c r="H4" s="465"/>
      <c r="I4" s="465"/>
      <c r="J4" s="465"/>
      <c r="K4" s="465"/>
      <c r="L4" s="465"/>
      <c r="M4" s="465"/>
      <c r="N4" s="465"/>
      <c r="O4" s="465"/>
      <c r="P4" s="465"/>
      <c r="Q4" s="465"/>
      <c r="S4" s="67"/>
      <c r="T4" s="459"/>
      <c r="U4" s="459"/>
      <c r="V4" s="459"/>
      <c r="W4" s="459"/>
      <c r="X4" s="459"/>
      <c r="Y4" s="459"/>
      <c r="Z4" s="459"/>
      <c r="AA4" s="459"/>
      <c r="AB4" s="459"/>
      <c r="AC4" s="459"/>
      <c r="AD4" s="459"/>
      <c r="AE4" s="459"/>
      <c r="AF4" s="459"/>
      <c r="AG4" s="459"/>
      <c r="AH4" s="459"/>
      <c r="AI4" s="459"/>
    </row>
    <row r="5" spans="1:35" s="67" customFormat="1" ht="15">
      <c r="B5" s="506" t="s">
        <v>1162</v>
      </c>
      <c r="C5" s="506"/>
      <c r="D5" s="506"/>
      <c r="E5" s="506"/>
      <c r="F5" s="506"/>
      <c r="G5" s="506"/>
      <c r="H5" s="506"/>
      <c r="I5" s="97" t="s">
        <v>97</v>
      </c>
      <c r="J5" s="97" t="s">
        <v>98</v>
      </c>
      <c r="K5" s="97" t="s">
        <v>99</v>
      </c>
      <c r="L5" s="97" t="s">
        <v>100</v>
      </c>
      <c r="M5" s="73" t="s">
        <v>84</v>
      </c>
    </row>
    <row r="6" spans="1:35" s="67" customFormat="1">
      <c r="B6" s="337" t="s">
        <v>1160</v>
      </c>
      <c r="C6" s="337"/>
      <c r="D6" s="337"/>
      <c r="E6" s="337"/>
      <c r="F6" s="337"/>
      <c r="G6" s="337"/>
      <c r="H6" s="337"/>
      <c r="I6" s="59"/>
      <c r="J6" s="59"/>
      <c r="K6" s="59"/>
      <c r="L6" s="59"/>
      <c r="M6" s="98">
        <f>SUM(I6:L6)</f>
        <v>0</v>
      </c>
    </row>
    <row r="7" spans="1:35" s="67" customFormat="1">
      <c r="B7" s="337" t="s">
        <v>994</v>
      </c>
      <c r="C7" s="337"/>
      <c r="D7" s="337"/>
      <c r="E7" s="337"/>
      <c r="F7" s="337"/>
      <c r="G7" s="337"/>
      <c r="H7" s="337"/>
      <c r="I7" s="59"/>
      <c r="J7" s="59"/>
      <c r="K7" s="59"/>
      <c r="L7" s="59"/>
      <c r="M7" s="98">
        <f>SUM(I7:L7)</f>
        <v>0</v>
      </c>
    </row>
    <row r="8" spans="1:35" s="67" customFormat="1">
      <c r="B8" s="337" t="s">
        <v>1161</v>
      </c>
      <c r="C8" s="337"/>
      <c r="D8" s="337"/>
      <c r="E8" s="337"/>
      <c r="F8" s="337"/>
      <c r="G8" s="337"/>
      <c r="H8" s="337"/>
      <c r="I8" s="59"/>
      <c r="J8" s="59"/>
      <c r="K8" s="59"/>
      <c r="L8" s="59"/>
      <c r="M8" s="98">
        <f>SUM(I8:L8)</f>
        <v>0</v>
      </c>
    </row>
    <row r="9" spans="1:35" s="67" customFormat="1">
      <c r="B9" s="337" t="s">
        <v>995</v>
      </c>
      <c r="C9" s="337"/>
      <c r="D9" s="337"/>
      <c r="E9" s="337"/>
      <c r="F9" s="337"/>
      <c r="G9" s="337"/>
      <c r="H9" s="337"/>
      <c r="I9" s="59"/>
      <c r="J9" s="59"/>
      <c r="K9" s="59"/>
      <c r="L9" s="59"/>
      <c r="M9" s="98">
        <f t="shared" ref="M9:M10" si="0">SUM(I9:L9)</f>
        <v>0</v>
      </c>
    </row>
    <row r="10" spans="1:35" s="67" customFormat="1">
      <c r="B10" s="337" t="s">
        <v>996</v>
      </c>
      <c r="C10" s="337"/>
      <c r="D10" s="337"/>
      <c r="E10" s="337"/>
      <c r="F10" s="337"/>
      <c r="G10" s="337"/>
      <c r="H10" s="337"/>
      <c r="I10" s="59"/>
      <c r="J10" s="59"/>
      <c r="K10" s="59"/>
      <c r="L10" s="59"/>
      <c r="M10" s="98">
        <f t="shared" si="0"/>
        <v>0</v>
      </c>
    </row>
    <row r="11" spans="1:35" s="67" customFormat="1" ht="15">
      <c r="B11" s="506" t="s">
        <v>1163</v>
      </c>
      <c r="C11" s="506"/>
      <c r="D11" s="506"/>
      <c r="E11" s="506"/>
      <c r="F11" s="506"/>
      <c r="G11" s="506"/>
      <c r="H11" s="506"/>
      <c r="I11" s="97" t="s">
        <v>97</v>
      </c>
      <c r="J11" s="97" t="s">
        <v>98</v>
      </c>
      <c r="K11" s="97" t="s">
        <v>99</v>
      </c>
      <c r="L11" s="97" t="s">
        <v>100</v>
      </c>
      <c r="M11" s="73" t="s">
        <v>84</v>
      </c>
    </row>
    <row r="12" spans="1:35" s="67" customFormat="1">
      <c r="B12" s="337" t="s">
        <v>1160</v>
      </c>
      <c r="C12" s="337"/>
      <c r="D12" s="337"/>
      <c r="E12" s="337"/>
      <c r="F12" s="337"/>
      <c r="G12" s="337"/>
      <c r="H12" s="337"/>
      <c r="I12" s="59"/>
      <c r="J12" s="59"/>
      <c r="K12" s="59"/>
      <c r="L12" s="59"/>
      <c r="M12" s="98">
        <f>SUM(I12:L12)</f>
        <v>0</v>
      </c>
    </row>
    <row r="13" spans="1:35" s="67" customFormat="1">
      <c r="B13" s="337" t="s">
        <v>994</v>
      </c>
      <c r="C13" s="337"/>
      <c r="D13" s="337"/>
      <c r="E13" s="337"/>
      <c r="F13" s="337"/>
      <c r="G13" s="337"/>
      <c r="H13" s="337"/>
      <c r="I13" s="59"/>
      <c r="J13" s="59"/>
      <c r="K13" s="59"/>
      <c r="L13" s="59"/>
      <c r="M13" s="98">
        <f>SUM(I13:L13)</f>
        <v>0</v>
      </c>
    </row>
    <row r="14" spans="1:35" s="67" customFormat="1">
      <c r="B14" s="337" t="s">
        <v>1161</v>
      </c>
      <c r="C14" s="337"/>
      <c r="D14" s="337"/>
      <c r="E14" s="337"/>
      <c r="F14" s="337"/>
      <c r="G14" s="337"/>
      <c r="H14" s="337"/>
      <c r="I14" s="59"/>
      <c r="J14" s="59"/>
      <c r="K14" s="59"/>
      <c r="L14" s="59"/>
      <c r="M14" s="98">
        <f>SUM(I14:L14)</f>
        <v>0</v>
      </c>
    </row>
    <row r="15" spans="1:35" s="67" customFormat="1">
      <c r="B15" s="337" t="s">
        <v>995</v>
      </c>
      <c r="C15" s="337"/>
      <c r="D15" s="337"/>
      <c r="E15" s="337"/>
      <c r="F15" s="337"/>
      <c r="G15" s="337"/>
      <c r="H15" s="337"/>
      <c r="I15" s="59"/>
      <c r="J15" s="59"/>
      <c r="K15" s="59"/>
      <c r="L15" s="59"/>
      <c r="M15" s="98">
        <f t="shared" ref="M15:M16" si="1">SUM(I15:L15)</f>
        <v>0</v>
      </c>
    </row>
    <row r="16" spans="1:35" s="67" customFormat="1">
      <c r="B16" s="337" t="s">
        <v>996</v>
      </c>
      <c r="C16" s="337"/>
      <c r="D16" s="337"/>
      <c r="E16" s="337"/>
      <c r="F16" s="337"/>
      <c r="G16" s="337"/>
      <c r="H16" s="337"/>
      <c r="I16" s="59"/>
      <c r="J16" s="59"/>
      <c r="K16" s="59"/>
      <c r="L16" s="59"/>
      <c r="M16" s="98">
        <f t="shared" si="1"/>
        <v>0</v>
      </c>
    </row>
    <row r="17" spans="1:36" s="67" customFormat="1"/>
    <row r="18" spans="1:36" ht="13.5" customHeight="1">
      <c r="A18" s="396" t="s">
        <v>37</v>
      </c>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8"/>
    </row>
    <row r="19" spans="1:36" ht="13.5" customHeight="1">
      <c r="A19" s="392" t="s">
        <v>1176</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4"/>
    </row>
    <row r="20" spans="1:36" s="100" customFormat="1" ht="13.5" customHeight="1">
      <c r="A20" s="328" t="s">
        <v>39</v>
      </c>
      <c r="B20" s="328"/>
      <c r="C20" s="399" t="s">
        <v>40</v>
      </c>
      <c r="D20" s="399"/>
      <c r="E20" s="399"/>
      <c r="F20" s="399"/>
      <c r="G20" s="399"/>
      <c r="H20" s="399"/>
      <c r="I20" s="399"/>
      <c r="J20" s="399"/>
      <c r="K20" s="399"/>
      <c r="L20" s="399"/>
      <c r="M20" s="399"/>
      <c r="N20" s="399"/>
      <c r="O20" s="328" t="s">
        <v>41</v>
      </c>
      <c r="P20" s="328"/>
      <c r="Q20" s="328" t="s">
        <v>42</v>
      </c>
      <c r="R20" s="328"/>
      <c r="S20" s="328" t="s">
        <v>43</v>
      </c>
      <c r="T20" s="328"/>
      <c r="U20" s="399" t="s">
        <v>44</v>
      </c>
      <c r="V20" s="399"/>
      <c r="W20" s="399"/>
      <c r="X20" s="399"/>
      <c r="Y20" s="399"/>
      <c r="Z20" s="399"/>
      <c r="AA20" s="399"/>
      <c r="AB20" s="399"/>
      <c r="AC20" s="399"/>
      <c r="AD20" s="328" t="s">
        <v>45</v>
      </c>
      <c r="AE20" s="328"/>
      <c r="AF20" s="328"/>
    </row>
    <row r="21" spans="1:36" ht="13.5" customHeight="1">
      <c r="A21" s="328"/>
      <c r="B21" s="328"/>
      <c r="C21" s="448"/>
      <c r="D21" s="448"/>
      <c r="E21" s="448"/>
      <c r="F21" s="448"/>
      <c r="G21" s="448"/>
      <c r="H21" s="448"/>
      <c r="I21" s="448"/>
      <c r="J21" s="448"/>
      <c r="K21" s="448"/>
      <c r="L21" s="448"/>
      <c r="M21" s="448"/>
      <c r="N21" s="448"/>
      <c r="O21" s="449"/>
      <c r="P21" s="449"/>
      <c r="Q21" s="328"/>
      <c r="R21" s="328"/>
      <c r="S21" s="328"/>
      <c r="T21" s="328"/>
      <c r="U21" s="399"/>
      <c r="V21" s="399"/>
      <c r="W21" s="399"/>
      <c r="X21" s="399"/>
      <c r="Y21" s="399"/>
      <c r="Z21" s="399"/>
      <c r="AA21" s="399"/>
      <c r="AB21" s="399"/>
      <c r="AC21" s="399"/>
      <c r="AD21" s="328"/>
      <c r="AE21" s="328"/>
      <c r="AF21" s="328"/>
    </row>
    <row r="22" spans="1:36" ht="40.5" customHeight="1">
      <c r="A22" s="353" t="s">
        <v>1002</v>
      </c>
      <c r="B22" s="354"/>
      <c r="C22" s="496" t="s">
        <v>101</v>
      </c>
      <c r="D22" s="497"/>
      <c r="E22" s="497"/>
      <c r="F22" s="497"/>
      <c r="G22" s="497"/>
      <c r="H22" s="497"/>
      <c r="I22" s="497"/>
      <c r="J22" s="497"/>
      <c r="K22" s="497"/>
      <c r="L22" s="497"/>
      <c r="M22" s="497"/>
      <c r="N22" s="497"/>
      <c r="O22" s="363">
        <f>IF(Q22="N/A",0,IF(Q22="Answer all sub questions",3,IF(Q22="Yes",3,IF(Q22="Partial",3,IF(Q22="No",3,IF(Q22="",3))))))</f>
        <v>3</v>
      </c>
      <c r="P22" s="344"/>
      <c r="Q22" s="339" t="str">
        <f>IF(AJ28&gt;7,"Answer all sub questions",IF(AJ28=(6*1.001),"N/A",IF(AJ28&gt;=6,"Yes",IF(AJ28=5.005,"No",IF(AJ28=4.004,"No",IF(AJ28=3.003,"No",IF(AJ28=2.002,"No",IF(AJ28=1.001,"No",IF(AJ28=0,"No",IF(AJ28&gt;=0.5,"Partial",IF(AJ28&lt;=5.5,"Partial")))))))))))</f>
        <v>Answer all sub questions</v>
      </c>
      <c r="R22" s="328"/>
      <c r="S22" s="363">
        <f>IF(Q22="N/A",O22,IF(Q22="Answer all sub questions",0,IF(Q22="Yes",O22,IF(Q22="Partial",1,IF(Q22="No",0,IF(Q22="",0))))))</f>
        <v>0</v>
      </c>
      <c r="T22" s="344"/>
      <c r="U22" s="484"/>
      <c r="V22" s="481"/>
      <c r="W22" s="481"/>
      <c r="X22" s="481"/>
      <c r="Y22" s="481"/>
      <c r="Z22" s="481"/>
      <c r="AA22" s="481"/>
      <c r="AB22" s="481"/>
      <c r="AC22" s="485"/>
      <c r="AD22" s="403" t="s">
        <v>46</v>
      </c>
      <c r="AE22" s="404"/>
      <c r="AF22" s="405"/>
    </row>
    <row r="23" spans="1:36" ht="26" customHeight="1">
      <c r="A23" s="355"/>
      <c r="B23" s="356"/>
      <c r="C23" s="101"/>
      <c r="D23" s="356" t="s">
        <v>1167</v>
      </c>
      <c r="E23" s="356"/>
      <c r="F23" s="356"/>
      <c r="G23" s="356"/>
      <c r="H23" s="356"/>
      <c r="I23" s="356"/>
      <c r="J23" s="356"/>
      <c r="K23" s="356"/>
      <c r="L23" s="356"/>
      <c r="M23" s="356"/>
      <c r="N23" s="486"/>
      <c r="O23" s="364"/>
      <c r="P23" s="360"/>
      <c r="Q23" s="327"/>
      <c r="R23" s="416"/>
      <c r="S23" s="364"/>
      <c r="T23" s="360"/>
      <c r="U23" s="484"/>
      <c r="V23" s="481"/>
      <c r="W23" s="481"/>
      <c r="X23" s="481"/>
      <c r="Y23" s="481"/>
      <c r="Z23" s="481"/>
      <c r="AA23" s="481"/>
      <c r="AB23" s="481"/>
      <c r="AC23" s="485"/>
      <c r="AD23" s="406"/>
      <c r="AE23" s="407"/>
      <c r="AF23" s="408"/>
      <c r="AI23" s="96">
        <f t="shared" ref="AI23:AI28" si="2">IF(Q23="",100,IF(Q23="Yes",1,IF(Q23="No",0,IF(Q23="Partial",0.5,IF(Q23="N/A",1.001)))))</f>
        <v>100</v>
      </c>
    </row>
    <row r="24" spans="1:36" ht="25.5" customHeight="1">
      <c r="A24" s="355"/>
      <c r="B24" s="356"/>
      <c r="C24" s="102"/>
      <c r="D24" s="341" t="s">
        <v>1168</v>
      </c>
      <c r="E24" s="341"/>
      <c r="F24" s="341"/>
      <c r="G24" s="341"/>
      <c r="H24" s="341"/>
      <c r="I24" s="341"/>
      <c r="J24" s="341"/>
      <c r="K24" s="341"/>
      <c r="L24" s="341"/>
      <c r="M24" s="341"/>
      <c r="N24" s="341"/>
      <c r="O24" s="364"/>
      <c r="P24" s="360"/>
      <c r="Q24" s="326"/>
      <c r="R24" s="327"/>
      <c r="S24" s="364"/>
      <c r="T24" s="360"/>
      <c r="U24" s="484"/>
      <c r="V24" s="481"/>
      <c r="W24" s="481"/>
      <c r="X24" s="481"/>
      <c r="Y24" s="481"/>
      <c r="Z24" s="481"/>
      <c r="AA24" s="481"/>
      <c r="AB24" s="481"/>
      <c r="AC24" s="485"/>
      <c r="AD24" s="406"/>
      <c r="AE24" s="407"/>
      <c r="AF24" s="408"/>
      <c r="AI24" s="96">
        <f t="shared" si="2"/>
        <v>100</v>
      </c>
    </row>
    <row r="25" spans="1:36" ht="26.25" customHeight="1">
      <c r="A25" s="355"/>
      <c r="B25" s="356"/>
      <c r="C25" s="101"/>
      <c r="D25" s="356" t="s">
        <v>1314</v>
      </c>
      <c r="E25" s="356"/>
      <c r="F25" s="356"/>
      <c r="G25" s="356"/>
      <c r="H25" s="356"/>
      <c r="I25" s="356"/>
      <c r="J25" s="356"/>
      <c r="K25" s="356"/>
      <c r="L25" s="356"/>
      <c r="M25" s="356"/>
      <c r="N25" s="486"/>
      <c r="O25" s="364"/>
      <c r="P25" s="360"/>
      <c r="Q25" s="326"/>
      <c r="R25" s="327"/>
      <c r="S25" s="364"/>
      <c r="T25" s="360"/>
      <c r="U25" s="484"/>
      <c r="V25" s="481"/>
      <c r="W25" s="481"/>
      <c r="X25" s="481"/>
      <c r="Y25" s="481"/>
      <c r="Z25" s="481"/>
      <c r="AA25" s="481"/>
      <c r="AB25" s="481"/>
      <c r="AC25" s="485"/>
      <c r="AD25" s="406"/>
      <c r="AE25" s="407"/>
      <c r="AF25" s="408"/>
      <c r="AI25" s="96">
        <f t="shared" si="2"/>
        <v>100</v>
      </c>
    </row>
    <row r="26" spans="1:36" ht="26.25" customHeight="1">
      <c r="A26" s="355"/>
      <c r="B26" s="356"/>
      <c r="C26" s="102"/>
      <c r="D26" s="341" t="s">
        <v>1169</v>
      </c>
      <c r="E26" s="341"/>
      <c r="F26" s="341"/>
      <c r="G26" s="341"/>
      <c r="H26" s="341"/>
      <c r="I26" s="341"/>
      <c r="J26" s="341"/>
      <c r="K26" s="341"/>
      <c r="L26" s="341"/>
      <c r="M26" s="341"/>
      <c r="N26" s="341"/>
      <c r="O26" s="364"/>
      <c r="P26" s="360"/>
      <c r="Q26" s="326"/>
      <c r="R26" s="327"/>
      <c r="S26" s="364"/>
      <c r="T26" s="360"/>
      <c r="U26" s="484"/>
      <c r="V26" s="481"/>
      <c r="W26" s="481"/>
      <c r="X26" s="481"/>
      <c r="Y26" s="481"/>
      <c r="Z26" s="481"/>
      <c r="AA26" s="481"/>
      <c r="AB26" s="481"/>
      <c r="AC26" s="485"/>
      <c r="AD26" s="406"/>
      <c r="AE26" s="407"/>
      <c r="AF26" s="408"/>
      <c r="AI26" s="96">
        <f t="shared" si="2"/>
        <v>100</v>
      </c>
    </row>
    <row r="27" spans="1:36" ht="26.25" customHeight="1">
      <c r="A27" s="355"/>
      <c r="B27" s="356"/>
      <c r="C27" s="101"/>
      <c r="D27" s="356" t="s">
        <v>1170</v>
      </c>
      <c r="E27" s="356"/>
      <c r="F27" s="356"/>
      <c r="G27" s="356"/>
      <c r="H27" s="356"/>
      <c r="I27" s="356"/>
      <c r="J27" s="356"/>
      <c r="K27" s="356"/>
      <c r="L27" s="356"/>
      <c r="M27" s="356"/>
      <c r="N27" s="486"/>
      <c r="O27" s="364"/>
      <c r="P27" s="360"/>
      <c r="Q27" s="326"/>
      <c r="R27" s="327"/>
      <c r="S27" s="364"/>
      <c r="T27" s="360"/>
      <c r="U27" s="484"/>
      <c r="V27" s="481"/>
      <c r="W27" s="481"/>
      <c r="X27" s="481"/>
      <c r="Y27" s="481"/>
      <c r="Z27" s="481"/>
      <c r="AA27" s="481"/>
      <c r="AB27" s="481"/>
      <c r="AC27" s="485"/>
      <c r="AD27" s="406"/>
      <c r="AE27" s="407"/>
      <c r="AF27" s="408"/>
      <c r="AI27" s="96">
        <f t="shared" si="2"/>
        <v>100</v>
      </c>
    </row>
    <row r="28" spans="1:36" ht="26.25" customHeight="1">
      <c r="A28" s="355"/>
      <c r="B28" s="356"/>
      <c r="C28" s="102"/>
      <c r="D28" s="341" t="s">
        <v>1171</v>
      </c>
      <c r="E28" s="341"/>
      <c r="F28" s="341"/>
      <c r="G28" s="341"/>
      <c r="H28" s="341"/>
      <c r="I28" s="341"/>
      <c r="J28" s="341"/>
      <c r="K28" s="341"/>
      <c r="L28" s="341"/>
      <c r="M28" s="341"/>
      <c r="N28" s="341"/>
      <c r="O28" s="365"/>
      <c r="P28" s="362"/>
      <c r="Q28" s="326"/>
      <c r="R28" s="327"/>
      <c r="S28" s="364"/>
      <c r="T28" s="360"/>
      <c r="U28" s="484"/>
      <c r="V28" s="481"/>
      <c r="W28" s="481"/>
      <c r="X28" s="481"/>
      <c r="Y28" s="481"/>
      <c r="Z28" s="481"/>
      <c r="AA28" s="481"/>
      <c r="AB28" s="481"/>
      <c r="AC28" s="485"/>
      <c r="AD28" s="406"/>
      <c r="AE28" s="407"/>
      <c r="AF28" s="408"/>
      <c r="AI28" s="96">
        <f t="shared" si="2"/>
        <v>100</v>
      </c>
      <c r="AJ28" s="96">
        <f>SUM(AI23:AI28)</f>
        <v>600</v>
      </c>
    </row>
    <row r="29" spans="1:36" ht="27" customHeight="1">
      <c r="A29" s="353" t="s">
        <v>1003</v>
      </c>
      <c r="B29" s="385"/>
      <c r="C29" s="355" t="s">
        <v>1315</v>
      </c>
      <c r="D29" s="356"/>
      <c r="E29" s="356"/>
      <c r="F29" s="356"/>
      <c r="G29" s="356"/>
      <c r="H29" s="356"/>
      <c r="I29" s="356"/>
      <c r="J29" s="356"/>
      <c r="K29" s="356"/>
      <c r="L29" s="356"/>
      <c r="M29" s="356"/>
      <c r="N29" s="400"/>
      <c r="O29" s="364">
        <f>IF(Q29="N/A",0,IF(Q29="Yes",2,IF(Q29="Partial",2,IF(Q29="No",2,IF(Q29="",2)))))</f>
        <v>2</v>
      </c>
      <c r="P29" s="360"/>
      <c r="Q29" s="499"/>
      <c r="R29" s="500"/>
      <c r="S29" s="363">
        <f>IF(Q29="N/A",O29,IF(Q29="Yes",O29,IF(Q29="Partial",1,IF(Q29="No",0,IF(Q29="",0)))))</f>
        <v>0</v>
      </c>
      <c r="T29" s="344"/>
      <c r="U29" s="487"/>
      <c r="V29" s="488"/>
      <c r="W29" s="488"/>
      <c r="X29" s="488"/>
      <c r="Y29" s="488"/>
      <c r="Z29" s="488"/>
      <c r="AA29" s="488"/>
      <c r="AB29" s="488"/>
      <c r="AC29" s="489"/>
      <c r="AD29" s="472" t="s">
        <v>46</v>
      </c>
      <c r="AE29" s="473"/>
      <c r="AF29" s="474"/>
    </row>
    <row r="30" spans="1:36" ht="27" customHeight="1">
      <c r="A30" s="357"/>
      <c r="B30" s="409"/>
      <c r="C30" s="493" t="s">
        <v>102</v>
      </c>
      <c r="D30" s="494"/>
      <c r="E30" s="494"/>
      <c r="F30" s="494"/>
      <c r="G30" s="494"/>
      <c r="H30" s="494"/>
      <c r="I30" s="494"/>
      <c r="J30" s="494"/>
      <c r="K30" s="494"/>
      <c r="L30" s="494"/>
      <c r="M30" s="494"/>
      <c r="N30" s="495"/>
      <c r="O30" s="365"/>
      <c r="P30" s="362"/>
      <c r="Q30" s="501"/>
      <c r="R30" s="502"/>
      <c r="S30" s="365"/>
      <c r="T30" s="362"/>
      <c r="U30" s="490"/>
      <c r="V30" s="491"/>
      <c r="W30" s="491"/>
      <c r="X30" s="491"/>
      <c r="Y30" s="491"/>
      <c r="Z30" s="491"/>
      <c r="AA30" s="491"/>
      <c r="AB30" s="491"/>
      <c r="AC30" s="492"/>
      <c r="AD30" s="503"/>
      <c r="AE30" s="504"/>
      <c r="AF30" s="505"/>
    </row>
    <row r="31" spans="1:36" ht="13.5" customHeight="1">
      <c r="A31" s="399" t="s">
        <v>47</v>
      </c>
      <c r="B31" s="399"/>
      <c r="C31" s="399"/>
      <c r="D31" s="399"/>
      <c r="E31" s="399"/>
      <c r="F31" s="399"/>
      <c r="G31" s="399"/>
      <c r="H31" s="399"/>
      <c r="I31" s="399"/>
      <c r="J31" s="399"/>
      <c r="K31" s="399"/>
      <c r="L31" s="399"/>
      <c r="M31" s="399"/>
      <c r="N31" s="399"/>
      <c r="O31" s="328">
        <f>SUM(O22:P30)</f>
        <v>5</v>
      </c>
      <c r="P31" s="328"/>
      <c r="Q31" s="328"/>
      <c r="R31" s="328"/>
      <c r="S31" s="328">
        <f>SUM(S22:T30)</f>
        <v>0</v>
      </c>
      <c r="T31" s="328"/>
      <c r="U31" s="328"/>
      <c r="V31" s="328"/>
      <c r="W31" s="328"/>
      <c r="X31" s="328"/>
      <c r="Y31" s="328"/>
      <c r="Z31" s="328"/>
      <c r="AA31" s="328"/>
      <c r="AB31" s="328"/>
      <c r="AC31" s="328"/>
      <c r="AD31" s="399"/>
      <c r="AE31" s="399"/>
      <c r="AF31" s="399"/>
    </row>
    <row r="32" spans="1:36" ht="13.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row>
    <row r="33" spans="1:32" ht="13.5" customHeight="1">
      <c r="A33" s="396" t="s">
        <v>48</v>
      </c>
      <c r="B33" s="397"/>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8"/>
    </row>
    <row r="34" spans="1:32" ht="13.5" customHeight="1">
      <c r="A34" s="392" t="s">
        <v>1175</v>
      </c>
      <c r="B34" s="393"/>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4"/>
    </row>
    <row r="35" spans="1:32" ht="13.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row>
    <row r="36" spans="1:32" ht="13.5" customHeight="1">
      <c r="A36" s="396" t="s">
        <v>104</v>
      </c>
      <c r="B36" s="397"/>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8"/>
    </row>
    <row r="37" spans="1:32" ht="13.5" customHeight="1">
      <c r="A37" s="392" t="s">
        <v>1174</v>
      </c>
      <c r="B37" s="393"/>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4"/>
    </row>
    <row r="38" spans="1:32" ht="13.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row>
    <row r="39" spans="1:32" ht="13.5" customHeight="1">
      <c r="A39" s="396" t="s">
        <v>51</v>
      </c>
      <c r="B39" s="397"/>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8"/>
    </row>
    <row r="40" spans="1:32" ht="13.5" customHeight="1">
      <c r="A40" s="392" t="s">
        <v>1172</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4"/>
    </row>
    <row r="41" spans="1:32">
      <c r="A41" s="328" t="s">
        <v>39</v>
      </c>
      <c r="B41" s="328"/>
      <c r="C41" s="399" t="s">
        <v>40</v>
      </c>
      <c r="D41" s="399"/>
      <c r="E41" s="399"/>
      <c r="F41" s="399"/>
      <c r="G41" s="399"/>
      <c r="H41" s="399"/>
      <c r="I41" s="399"/>
      <c r="J41" s="399"/>
      <c r="K41" s="399"/>
      <c r="L41" s="399"/>
      <c r="M41" s="399"/>
      <c r="N41" s="399"/>
      <c r="O41" s="328" t="s">
        <v>41</v>
      </c>
      <c r="P41" s="328"/>
      <c r="Q41" s="328" t="s">
        <v>42</v>
      </c>
      <c r="R41" s="328"/>
      <c r="S41" s="328" t="s">
        <v>43</v>
      </c>
      <c r="T41" s="328"/>
      <c r="U41" s="399" t="s">
        <v>44</v>
      </c>
      <c r="V41" s="399"/>
      <c r="W41" s="399"/>
      <c r="X41" s="399"/>
      <c r="Y41" s="399"/>
      <c r="Z41" s="399"/>
      <c r="AA41" s="399"/>
      <c r="AB41" s="399"/>
      <c r="AC41" s="399"/>
      <c r="AD41" s="328" t="s">
        <v>45</v>
      </c>
      <c r="AE41" s="328"/>
      <c r="AF41" s="328"/>
    </row>
    <row r="42" spans="1:32">
      <c r="A42" s="328"/>
      <c r="B42" s="328"/>
      <c r="C42" s="399"/>
      <c r="D42" s="399"/>
      <c r="E42" s="399"/>
      <c r="F42" s="399"/>
      <c r="G42" s="399"/>
      <c r="H42" s="399"/>
      <c r="I42" s="399"/>
      <c r="J42" s="399"/>
      <c r="K42" s="399"/>
      <c r="L42" s="399"/>
      <c r="M42" s="399"/>
      <c r="N42" s="399"/>
      <c r="O42" s="328"/>
      <c r="P42" s="328"/>
      <c r="Q42" s="328"/>
      <c r="R42" s="328"/>
      <c r="S42" s="328"/>
      <c r="T42" s="328"/>
      <c r="U42" s="399"/>
      <c r="V42" s="399"/>
      <c r="W42" s="399"/>
      <c r="X42" s="399"/>
      <c r="Y42" s="399"/>
      <c r="Z42" s="399"/>
      <c r="AA42" s="399"/>
      <c r="AB42" s="399"/>
      <c r="AC42" s="399"/>
      <c r="AD42" s="328"/>
      <c r="AE42" s="328"/>
      <c r="AF42" s="328"/>
    </row>
    <row r="43" spans="1:32" ht="27" customHeight="1">
      <c r="A43" s="337" t="s">
        <v>1004</v>
      </c>
      <c r="B43" s="337"/>
      <c r="C43" s="337" t="s">
        <v>1316</v>
      </c>
      <c r="D43" s="337"/>
      <c r="E43" s="337"/>
      <c r="F43" s="337"/>
      <c r="G43" s="337"/>
      <c r="H43" s="337"/>
      <c r="I43" s="337"/>
      <c r="J43" s="337"/>
      <c r="K43" s="337"/>
      <c r="L43" s="337"/>
      <c r="M43" s="337"/>
      <c r="N43" s="337"/>
      <c r="O43" s="328">
        <f>IF(Q43="N/A",0,IF(Q43="Yes",2,IF(Q43="Partial",2,IF(Q43="No",2,IF(Q43="",2)))))</f>
        <v>2</v>
      </c>
      <c r="P43" s="328"/>
      <c r="Q43" s="416"/>
      <c r="R43" s="416"/>
      <c r="S43" s="328">
        <f>IF(Q43="N/A",O43,IF(Q43="Yes",O43,IF(Q43="Partial",1,IF(Q43="No",0,IF(Q43="",0)))))</f>
        <v>0</v>
      </c>
      <c r="T43" s="328"/>
      <c r="U43" s="483"/>
      <c r="V43" s="483"/>
      <c r="W43" s="483"/>
      <c r="X43" s="483"/>
      <c r="Y43" s="483"/>
      <c r="Z43" s="483"/>
      <c r="AA43" s="483"/>
      <c r="AB43" s="483"/>
      <c r="AC43" s="483"/>
      <c r="AD43" s="447" t="s">
        <v>105</v>
      </c>
      <c r="AE43" s="447"/>
      <c r="AF43" s="447"/>
    </row>
    <row r="44" spans="1:32" ht="13.5" customHeight="1">
      <c r="A44" s="399" t="s">
        <v>47</v>
      </c>
      <c r="B44" s="399"/>
      <c r="C44" s="399"/>
      <c r="D44" s="399"/>
      <c r="E44" s="399"/>
      <c r="F44" s="399"/>
      <c r="G44" s="399"/>
      <c r="H44" s="399"/>
      <c r="I44" s="399"/>
      <c r="J44" s="399"/>
      <c r="K44" s="399"/>
      <c r="L44" s="399"/>
      <c r="M44" s="399"/>
      <c r="N44" s="399"/>
      <c r="O44" s="328">
        <f>SUM(O43:P43)</f>
        <v>2</v>
      </c>
      <c r="P44" s="328"/>
      <c r="Q44" s="328"/>
      <c r="R44" s="328"/>
      <c r="S44" s="328">
        <f>SUM(S43:T43)</f>
        <v>0</v>
      </c>
      <c r="T44" s="328"/>
      <c r="U44" s="328"/>
      <c r="V44" s="328"/>
      <c r="W44" s="328"/>
      <c r="X44" s="328"/>
      <c r="Y44" s="328"/>
      <c r="Z44" s="328"/>
      <c r="AA44" s="328"/>
      <c r="AB44" s="328"/>
      <c r="AC44" s="328"/>
      <c r="AD44" s="399"/>
      <c r="AE44" s="399"/>
      <c r="AF44" s="399"/>
    </row>
    <row r="45" spans="1:32" ht="13.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row>
    <row r="46" spans="1:32" s="67" customFormat="1" ht="13.5" customHeight="1">
      <c r="A46" s="396" t="s">
        <v>53</v>
      </c>
      <c r="B46" s="397"/>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8"/>
    </row>
    <row r="47" spans="1:32" s="67" customFormat="1" ht="13.5" customHeight="1">
      <c r="A47" s="392" t="s">
        <v>1173</v>
      </c>
      <c r="B47" s="393"/>
      <c r="C47" s="393"/>
      <c r="D47" s="393"/>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4"/>
    </row>
    <row r="48" spans="1:32" s="67" customFormat="1" ht="13.5" customHeight="1"/>
    <row r="49" spans="1:36" s="67" customFormat="1" ht="13.5" customHeight="1">
      <c r="A49" s="396" t="s">
        <v>58</v>
      </c>
      <c r="B49" s="397"/>
      <c r="C49" s="397"/>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7"/>
      <c r="AD49" s="397"/>
      <c r="AE49" s="397"/>
      <c r="AF49" s="398"/>
    </row>
    <row r="50" spans="1:36" s="67" customFormat="1" ht="13.5" customHeight="1">
      <c r="A50" s="392" t="s">
        <v>1177</v>
      </c>
      <c r="B50" s="393"/>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4"/>
    </row>
    <row r="51" spans="1:36" s="67" customFormat="1" ht="13.5" customHeight="1"/>
    <row r="52" spans="1:36" s="67" customFormat="1" ht="13.5" customHeight="1">
      <c r="A52" s="396" t="s">
        <v>61</v>
      </c>
      <c r="B52" s="397"/>
      <c r="C52" s="397"/>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8"/>
    </row>
    <row r="53" spans="1:36" s="67" customFormat="1" ht="13.5" customHeight="1">
      <c r="A53" s="392" t="s">
        <v>1178</v>
      </c>
      <c r="B53" s="393"/>
      <c r="C53" s="393"/>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4"/>
    </row>
    <row r="54" spans="1:36" s="67" customFormat="1" ht="13.5" customHeight="1">
      <c r="A54" s="399" t="s">
        <v>39</v>
      </c>
      <c r="B54" s="399"/>
      <c r="C54" s="399" t="s">
        <v>40</v>
      </c>
      <c r="D54" s="399"/>
      <c r="E54" s="399"/>
      <c r="F54" s="399"/>
      <c r="G54" s="399"/>
      <c r="H54" s="399"/>
      <c r="I54" s="399"/>
      <c r="J54" s="399"/>
      <c r="K54" s="399"/>
      <c r="L54" s="399"/>
      <c r="M54" s="399"/>
      <c r="N54" s="399"/>
      <c r="O54" s="328" t="s">
        <v>41</v>
      </c>
      <c r="P54" s="328"/>
      <c r="Q54" s="328" t="s">
        <v>42</v>
      </c>
      <c r="R54" s="328"/>
      <c r="S54" s="328" t="s">
        <v>43</v>
      </c>
      <c r="T54" s="328"/>
      <c r="U54" s="399" t="s">
        <v>44</v>
      </c>
      <c r="V54" s="399"/>
      <c r="W54" s="399"/>
      <c r="X54" s="399"/>
      <c r="Y54" s="399"/>
      <c r="Z54" s="399"/>
      <c r="AA54" s="399"/>
      <c r="AB54" s="399"/>
      <c r="AC54" s="399"/>
      <c r="AD54" s="328" t="s">
        <v>45</v>
      </c>
      <c r="AE54" s="328"/>
      <c r="AF54" s="328"/>
    </row>
    <row r="55" spans="1:36" s="67" customFormat="1" ht="13.5" customHeight="1">
      <c r="A55" s="399"/>
      <c r="B55" s="399"/>
      <c r="C55" s="399"/>
      <c r="D55" s="399"/>
      <c r="E55" s="399"/>
      <c r="F55" s="399"/>
      <c r="G55" s="399"/>
      <c r="H55" s="399"/>
      <c r="I55" s="399"/>
      <c r="J55" s="399"/>
      <c r="K55" s="399"/>
      <c r="L55" s="399"/>
      <c r="M55" s="399"/>
      <c r="N55" s="399"/>
      <c r="O55" s="328"/>
      <c r="P55" s="328"/>
      <c r="Q55" s="328"/>
      <c r="R55" s="328"/>
      <c r="S55" s="328"/>
      <c r="T55" s="328"/>
      <c r="U55" s="399"/>
      <c r="V55" s="399"/>
      <c r="W55" s="399"/>
      <c r="X55" s="399"/>
      <c r="Y55" s="399"/>
      <c r="Z55" s="399"/>
      <c r="AA55" s="399"/>
      <c r="AB55" s="399"/>
      <c r="AC55" s="399"/>
      <c r="AD55" s="328"/>
      <c r="AE55" s="328"/>
      <c r="AF55" s="328"/>
    </row>
    <row r="56" spans="1:36" ht="40.5" customHeight="1">
      <c r="A56" s="337" t="s">
        <v>1005</v>
      </c>
      <c r="B56" s="337"/>
      <c r="C56" s="354" t="s">
        <v>1317</v>
      </c>
      <c r="D56" s="354"/>
      <c r="E56" s="354"/>
      <c r="F56" s="354"/>
      <c r="G56" s="354"/>
      <c r="H56" s="354"/>
      <c r="I56" s="354"/>
      <c r="J56" s="354"/>
      <c r="K56" s="354"/>
      <c r="L56" s="354"/>
      <c r="M56" s="354"/>
      <c r="N56" s="354"/>
      <c r="O56" s="363">
        <f>IF(Q56="N/A",0,IF(Q56="Answer all sub questions",2,IF(Q56="Yes",2,IF(Q56="Partial",2,IF(Q56="No",2,IF(Q56="",2))))))</f>
        <v>2</v>
      </c>
      <c r="P56" s="344"/>
      <c r="Q56" s="339" t="str">
        <f>IF(AJ58&gt;3,"Answer all sub questions",IF(AJ58=(2*1.001),"N/A",IF(AJ58&gt;=2,"Yes",IF(AJ58=1.001,"No",IF(AJ58=0,"No",IF(AJ58&gt;=0.5,"Partial",IF(AJ58&lt;=1.5,"Partial")))))))</f>
        <v>Answer all sub questions</v>
      </c>
      <c r="R56" s="338"/>
      <c r="S56" s="363">
        <f>IF(Q56="N/A",O56,IF(Q56="Answer all sub questions",0,IF(Q56="Yes",O56,IF(Q56="Partial",1,IF(Q56="No",0,IF(Q56="",0))))))</f>
        <v>0</v>
      </c>
      <c r="T56" s="344"/>
      <c r="U56" s="330"/>
      <c r="V56" s="330"/>
      <c r="W56" s="330"/>
      <c r="X56" s="330"/>
      <c r="Y56" s="330"/>
      <c r="Z56" s="330"/>
      <c r="AA56" s="330"/>
      <c r="AB56" s="330"/>
      <c r="AC56" s="480"/>
      <c r="AD56" s="334" t="s">
        <v>620</v>
      </c>
      <c r="AE56" s="439"/>
      <c r="AF56" s="439"/>
    </row>
    <row r="57" spans="1:36" ht="13.5" customHeight="1">
      <c r="A57" s="337"/>
      <c r="B57" s="337"/>
      <c r="C57" s="84"/>
      <c r="D57" s="378" t="s">
        <v>1006</v>
      </c>
      <c r="E57" s="341"/>
      <c r="F57" s="341"/>
      <c r="G57" s="341"/>
      <c r="H57" s="341"/>
      <c r="I57" s="341"/>
      <c r="J57" s="341"/>
      <c r="K57" s="341"/>
      <c r="L57" s="341"/>
      <c r="M57" s="341"/>
      <c r="N57" s="341"/>
      <c r="O57" s="364"/>
      <c r="P57" s="360"/>
      <c r="Q57" s="327"/>
      <c r="R57" s="326"/>
      <c r="S57" s="364"/>
      <c r="T57" s="360"/>
      <c r="U57" s="481"/>
      <c r="V57" s="481"/>
      <c r="W57" s="481"/>
      <c r="X57" s="481"/>
      <c r="Y57" s="481"/>
      <c r="Z57" s="481"/>
      <c r="AA57" s="481"/>
      <c r="AB57" s="481"/>
      <c r="AC57" s="482"/>
      <c r="AD57" s="334"/>
      <c r="AE57" s="439"/>
      <c r="AF57" s="439"/>
      <c r="AI57" s="96">
        <f>IF(Q57="",100,IF(Q57="Yes",1,IF(Q57="No",0,IF(Q57="Partial",0.5,IF(Q57="N/A",1.001)))))</f>
        <v>100</v>
      </c>
    </row>
    <row r="58" spans="1:36" ht="13.5" customHeight="1">
      <c r="A58" s="337"/>
      <c r="B58" s="337"/>
      <c r="C58" s="84"/>
      <c r="D58" s="378" t="s">
        <v>1007</v>
      </c>
      <c r="E58" s="341"/>
      <c r="F58" s="341"/>
      <c r="G58" s="341"/>
      <c r="H58" s="341"/>
      <c r="I58" s="341"/>
      <c r="J58" s="341"/>
      <c r="K58" s="341"/>
      <c r="L58" s="341"/>
      <c r="M58" s="341"/>
      <c r="N58" s="341"/>
      <c r="O58" s="365"/>
      <c r="P58" s="362"/>
      <c r="Q58" s="327"/>
      <c r="R58" s="326"/>
      <c r="S58" s="365"/>
      <c r="T58" s="362"/>
      <c r="U58" s="330"/>
      <c r="V58" s="330"/>
      <c r="W58" s="330"/>
      <c r="X58" s="330"/>
      <c r="Y58" s="330"/>
      <c r="Z58" s="330"/>
      <c r="AA58" s="330"/>
      <c r="AB58" s="330"/>
      <c r="AC58" s="480"/>
      <c r="AD58" s="334"/>
      <c r="AE58" s="439"/>
      <c r="AF58" s="439"/>
      <c r="AI58" s="96">
        <f t="shared" ref="AI58" si="3">IF(Q58="",100,IF(Q58="Yes",1,IF(Q58="No",0,IF(Q58="Partial",0.5,IF(Q58="N/A",1.001)))))</f>
        <v>100</v>
      </c>
      <c r="AJ58" s="96">
        <f>SUM(AI57:AI58)</f>
        <v>200</v>
      </c>
    </row>
    <row r="59" spans="1:36" ht="13.5" customHeight="1">
      <c r="A59" s="399" t="s">
        <v>47</v>
      </c>
      <c r="B59" s="399"/>
      <c r="C59" s="399"/>
      <c r="D59" s="399"/>
      <c r="E59" s="399"/>
      <c r="F59" s="399"/>
      <c r="G59" s="399"/>
      <c r="H59" s="399"/>
      <c r="I59" s="399"/>
      <c r="J59" s="399"/>
      <c r="K59" s="399"/>
      <c r="L59" s="399"/>
      <c r="M59" s="399"/>
      <c r="N59" s="399"/>
      <c r="O59" s="440">
        <f>SUM(O56:P58)</f>
        <v>2</v>
      </c>
      <c r="P59" s="440"/>
      <c r="Q59" s="328"/>
      <c r="R59" s="328"/>
      <c r="S59" s="440">
        <f>SUM(S56:T58)</f>
        <v>0</v>
      </c>
      <c r="T59" s="440"/>
      <c r="U59" s="328"/>
      <c r="V59" s="328"/>
      <c r="W59" s="328"/>
      <c r="X59" s="328"/>
      <c r="Y59" s="328"/>
      <c r="Z59" s="328"/>
      <c r="AA59" s="328"/>
      <c r="AB59" s="328"/>
      <c r="AC59" s="479"/>
      <c r="AD59" s="412"/>
      <c r="AE59" s="399"/>
      <c r="AF59" s="399"/>
    </row>
    <row r="60" spans="1:36" ht="13.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row>
    <row r="61" spans="1:36" ht="13.5" customHeight="1">
      <c r="A61" s="396" t="s">
        <v>65</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8"/>
    </row>
    <row r="62" spans="1:36" ht="13.5" customHeight="1">
      <c r="A62" s="392" t="s">
        <v>1207</v>
      </c>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4"/>
    </row>
    <row r="63" spans="1:36" ht="13.5" customHeight="1">
      <c r="A63" s="328" t="s">
        <v>39</v>
      </c>
      <c r="B63" s="328"/>
      <c r="C63" s="399" t="s">
        <v>40</v>
      </c>
      <c r="D63" s="399"/>
      <c r="E63" s="399"/>
      <c r="F63" s="399"/>
      <c r="G63" s="399"/>
      <c r="H63" s="399"/>
      <c r="I63" s="399"/>
      <c r="J63" s="399"/>
      <c r="K63" s="399"/>
      <c r="L63" s="399"/>
      <c r="M63" s="399"/>
      <c r="N63" s="399"/>
      <c r="O63" s="328" t="s">
        <v>41</v>
      </c>
      <c r="P63" s="328"/>
      <c r="Q63" s="328" t="s">
        <v>42</v>
      </c>
      <c r="R63" s="328"/>
      <c r="S63" s="328" t="s">
        <v>43</v>
      </c>
      <c r="T63" s="328"/>
      <c r="U63" s="399" t="s">
        <v>44</v>
      </c>
      <c r="V63" s="399"/>
      <c r="W63" s="399"/>
      <c r="X63" s="399"/>
      <c r="Y63" s="399"/>
      <c r="Z63" s="399"/>
      <c r="AA63" s="399"/>
      <c r="AB63" s="399"/>
      <c r="AC63" s="399"/>
      <c r="AD63" s="328" t="s">
        <v>45</v>
      </c>
      <c r="AE63" s="328"/>
      <c r="AF63" s="328"/>
    </row>
    <row r="64" spans="1:36" ht="13.5" customHeight="1">
      <c r="A64" s="328"/>
      <c r="B64" s="328"/>
      <c r="C64" s="399"/>
      <c r="D64" s="399"/>
      <c r="E64" s="399"/>
      <c r="F64" s="399"/>
      <c r="G64" s="399"/>
      <c r="H64" s="399"/>
      <c r="I64" s="399"/>
      <c r="J64" s="399"/>
      <c r="K64" s="399"/>
      <c r="L64" s="399"/>
      <c r="M64" s="399"/>
      <c r="N64" s="399"/>
      <c r="O64" s="328"/>
      <c r="P64" s="328"/>
      <c r="Q64" s="328"/>
      <c r="R64" s="328"/>
      <c r="S64" s="328"/>
      <c r="T64" s="328"/>
      <c r="U64" s="399"/>
      <c r="V64" s="399"/>
      <c r="W64" s="399"/>
      <c r="X64" s="399"/>
      <c r="Y64" s="399"/>
      <c r="Z64" s="399"/>
      <c r="AA64" s="399"/>
      <c r="AB64" s="399"/>
      <c r="AC64" s="399"/>
      <c r="AD64" s="328"/>
      <c r="AE64" s="328"/>
      <c r="AF64" s="328"/>
    </row>
    <row r="65" spans="1:36" ht="13.5" customHeight="1">
      <c r="A65" s="399" t="s">
        <v>1009</v>
      </c>
      <c r="B65" s="399"/>
      <c r="C65" s="448"/>
      <c r="D65" s="448"/>
      <c r="E65" s="448"/>
      <c r="F65" s="448"/>
      <c r="G65" s="448"/>
      <c r="H65" s="448"/>
      <c r="I65" s="448"/>
      <c r="J65" s="448"/>
      <c r="K65" s="448"/>
      <c r="L65" s="448"/>
      <c r="M65" s="448"/>
      <c r="N65" s="448"/>
      <c r="O65" s="399"/>
      <c r="P65" s="399"/>
      <c r="Q65" s="399"/>
      <c r="R65" s="399"/>
      <c r="S65" s="399"/>
      <c r="T65" s="399"/>
      <c r="U65" s="399"/>
      <c r="V65" s="399"/>
      <c r="W65" s="399"/>
      <c r="X65" s="399"/>
      <c r="Y65" s="399"/>
      <c r="Z65" s="399"/>
      <c r="AA65" s="399"/>
      <c r="AB65" s="399"/>
      <c r="AC65" s="399"/>
      <c r="AD65" s="399"/>
      <c r="AE65" s="399"/>
      <c r="AF65" s="399"/>
    </row>
    <row r="66" spans="1:36" ht="40.5" customHeight="1">
      <c r="A66" s="355" t="s">
        <v>1008</v>
      </c>
      <c r="B66" s="400"/>
      <c r="C66" s="340" t="s">
        <v>1012</v>
      </c>
      <c r="D66" s="341"/>
      <c r="E66" s="341"/>
      <c r="F66" s="341"/>
      <c r="G66" s="341"/>
      <c r="H66" s="341"/>
      <c r="I66" s="341"/>
      <c r="J66" s="341"/>
      <c r="K66" s="341"/>
      <c r="L66" s="341"/>
      <c r="M66" s="341"/>
      <c r="N66" s="342"/>
      <c r="O66" s="363">
        <f>IF(Q66="N/A",0,IF(Q66="Answer all sub questions",2,IF(Q66="Yes",2,IF(Q66="Partial",2,IF(Q66="No",2,IF(Q66="",2))))))</f>
        <v>2</v>
      </c>
      <c r="P66" s="344"/>
      <c r="Q66" s="328" t="str">
        <f>IF(AJ69&gt;4,"Answer all sub questions",IF(AJ69=(3*1.001),"N/A",IF(AJ69&gt;=3,"Yes",IF(AJ69=2.002,"No",IF(AJ69=1.001,"No",IF(AJ69=0,"No",IF(AJ69&gt;=0.5,"Partial",IF(AJ69&lt;=2.5,"Partial"))))))))</f>
        <v>Answer all sub questions</v>
      </c>
      <c r="R66" s="328"/>
      <c r="S66" s="363">
        <f>IF(Q66="N/A",O66,IF(Q66="Answer all sub questions",0,IF(Q66="Yes",O66,IF(Q66="Partial",1,IF(Q66="No",0,IF(Q66="",0))))))</f>
        <v>0</v>
      </c>
      <c r="T66" s="344"/>
      <c r="U66" s="329"/>
      <c r="V66" s="330"/>
      <c r="W66" s="330"/>
      <c r="X66" s="330"/>
      <c r="Y66" s="330"/>
      <c r="Z66" s="330"/>
      <c r="AA66" s="330"/>
      <c r="AB66" s="330"/>
      <c r="AC66" s="331"/>
      <c r="AD66" s="406" t="s">
        <v>68</v>
      </c>
      <c r="AE66" s="420"/>
      <c r="AF66" s="408"/>
    </row>
    <row r="67" spans="1:36" ht="26.25" customHeight="1">
      <c r="A67" s="355"/>
      <c r="B67" s="400"/>
      <c r="C67" s="84"/>
      <c r="D67" s="378" t="s">
        <v>1013</v>
      </c>
      <c r="E67" s="341"/>
      <c r="F67" s="341"/>
      <c r="G67" s="341"/>
      <c r="H67" s="341"/>
      <c r="I67" s="341"/>
      <c r="J67" s="341"/>
      <c r="K67" s="341"/>
      <c r="L67" s="341"/>
      <c r="M67" s="341"/>
      <c r="N67" s="342"/>
      <c r="O67" s="364"/>
      <c r="P67" s="360"/>
      <c r="Q67" s="326"/>
      <c r="R67" s="327"/>
      <c r="S67" s="364"/>
      <c r="T67" s="360"/>
      <c r="U67" s="329"/>
      <c r="V67" s="330"/>
      <c r="W67" s="330"/>
      <c r="X67" s="330"/>
      <c r="Y67" s="330"/>
      <c r="Z67" s="330"/>
      <c r="AA67" s="330"/>
      <c r="AB67" s="330"/>
      <c r="AC67" s="331"/>
      <c r="AD67" s="406"/>
      <c r="AE67" s="420"/>
      <c r="AF67" s="408"/>
      <c r="AI67" s="96">
        <f>IF(Q67="",100,IF(Q67="Yes",1,IF(Q67="No",0,IF(Q67="Partial",0.5,IF(Q67="N/A",1.001)))))</f>
        <v>100</v>
      </c>
    </row>
    <row r="68" spans="1:36" ht="26.25" customHeight="1">
      <c r="A68" s="355"/>
      <c r="B68" s="400"/>
      <c r="C68" s="84"/>
      <c r="D68" s="378" t="s">
        <v>1014</v>
      </c>
      <c r="E68" s="341"/>
      <c r="F68" s="341"/>
      <c r="G68" s="341"/>
      <c r="H68" s="341"/>
      <c r="I68" s="341"/>
      <c r="J68" s="341"/>
      <c r="K68" s="341"/>
      <c r="L68" s="341"/>
      <c r="M68" s="341"/>
      <c r="N68" s="342"/>
      <c r="O68" s="364"/>
      <c r="P68" s="360"/>
      <c r="Q68" s="326"/>
      <c r="R68" s="327"/>
      <c r="S68" s="364"/>
      <c r="T68" s="360"/>
      <c r="U68" s="329"/>
      <c r="V68" s="330"/>
      <c r="W68" s="330"/>
      <c r="X68" s="330"/>
      <c r="Y68" s="330"/>
      <c r="Z68" s="330"/>
      <c r="AA68" s="330"/>
      <c r="AB68" s="330"/>
      <c r="AC68" s="331"/>
      <c r="AD68" s="406"/>
      <c r="AE68" s="420"/>
      <c r="AF68" s="408"/>
      <c r="AI68" s="96">
        <f>IF(Q68="",100,IF(Q68="Yes",1,IF(Q68="No",0,IF(Q68="Partial",0.5,IF(Q68="N/A",1.001)))))</f>
        <v>100</v>
      </c>
    </row>
    <row r="69" spans="1:36" ht="26.25" customHeight="1">
      <c r="A69" s="357"/>
      <c r="B69" s="409"/>
      <c r="C69" s="84"/>
      <c r="D69" s="378" t="s">
        <v>1318</v>
      </c>
      <c r="E69" s="341"/>
      <c r="F69" s="341"/>
      <c r="G69" s="341"/>
      <c r="H69" s="341"/>
      <c r="I69" s="341"/>
      <c r="J69" s="341"/>
      <c r="K69" s="341"/>
      <c r="L69" s="341"/>
      <c r="M69" s="341"/>
      <c r="N69" s="342"/>
      <c r="O69" s="364"/>
      <c r="P69" s="360"/>
      <c r="Q69" s="326"/>
      <c r="R69" s="327"/>
      <c r="S69" s="364"/>
      <c r="T69" s="360"/>
      <c r="U69" s="329"/>
      <c r="V69" s="330"/>
      <c r="W69" s="330"/>
      <c r="X69" s="330"/>
      <c r="Y69" s="330"/>
      <c r="Z69" s="330"/>
      <c r="AA69" s="330"/>
      <c r="AB69" s="330"/>
      <c r="AC69" s="331"/>
      <c r="AD69" s="421"/>
      <c r="AE69" s="422"/>
      <c r="AF69" s="423"/>
      <c r="AI69" s="96">
        <f>IF(Q69="",100,IF(Q69="Yes",1,IF(Q69="No",0,IF(Q69="Partial",0.5,IF(Q69="N/A",1.001)))))</f>
        <v>100</v>
      </c>
      <c r="AJ69" s="96">
        <f>SUM(AI67:AI69)</f>
        <v>300</v>
      </c>
    </row>
    <row r="70" spans="1:36" ht="13.5" customHeight="1">
      <c r="A70" s="399" t="s">
        <v>1010</v>
      </c>
      <c r="B70" s="399"/>
      <c r="C70" s="448"/>
      <c r="D70" s="448"/>
      <c r="E70" s="448"/>
      <c r="F70" s="448"/>
      <c r="G70" s="448"/>
      <c r="H70" s="448"/>
      <c r="I70" s="448"/>
      <c r="J70" s="448"/>
      <c r="K70" s="448"/>
      <c r="L70" s="448"/>
      <c r="M70" s="448"/>
      <c r="N70" s="448"/>
      <c r="O70" s="399"/>
      <c r="P70" s="399"/>
      <c r="Q70" s="399"/>
      <c r="R70" s="399"/>
      <c r="S70" s="399"/>
      <c r="T70" s="399"/>
      <c r="U70" s="399"/>
      <c r="V70" s="399"/>
      <c r="W70" s="399"/>
      <c r="X70" s="399"/>
      <c r="Y70" s="399"/>
      <c r="Z70" s="399"/>
      <c r="AA70" s="399"/>
      <c r="AB70" s="399"/>
      <c r="AC70" s="399"/>
      <c r="AD70" s="399"/>
      <c r="AE70" s="399"/>
      <c r="AF70" s="399"/>
    </row>
    <row r="71" spans="1:36" ht="41.25" customHeight="1">
      <c r="A71" s="353" t="s">
        <v>1011</v>
      </c>
      <c r="B71" s="385"/>
      <c r="C71" s="401" t="s">
        <v>1012</v>
      </c>
      <c r="D71" s="401"/>
      <c r="E71" s="401"/>
      <c r="F71" s="401"/>
      <c r="G71" s="401"/>
      <c r="H71" s="401"/>
      <c r="I71" s="401"/>
      <c r="J71" s="401"/>
      <c r="K71" s="401"/>
      <c r="L71" s="401"/>
      <c r="M71" s="401"/>
      <c r="N71" s="401"/>
      <c r="O71" s="363">
        <f>IF(Q71="N/A",0,IF(Q71="Answer all sub questions",5,IF(Q71="Yes",5,IF(Q71="Partial",5,IF(Q71="No",5,IF(Q71="",5))))))</f>
        <v>5</v>
      </c>
      <c r="P71" s="344"/>
      <c r="Q71" s="328" t="str">
        <f>IF(AJ86&gt;10,"Answer all sub questions",IF(AJ86=(9*1.001),"N/A",IF(AJ86&gt;=9,"Yes",IF(AJ86=8.008,"No",IF(AJ86=7.007,"No",IF(AJ86=6.006,"No",IF(AJ86=5.005,"No",IF(AJ86=4.004,"No",IF(AJ86=3.003,"No",IF(AJ86=2.002,"No",IF(AJ86=1.001,"No",IF(AJ86=0,"No",IF(AJ86&gt;=0.5,"Partial",IF(AJ86&lt;=7.5,"Partial"))))))))))))))</f>
        <v>Answer all sub questions</v>
      </c>
      <c r="R71" s="328"/>
      <c r="S71" s="363">
        <f>IF(Q71="N/A",O71,IF(Q71="Answer all sub questions",0,IF(Q71="Yes",O71,IF(Q71="Partial",1,IF(Q71="No",0,IF(Q71="",0))))))</f>
        <v>0</v>
      </c>
      <c r="T71" s="344"/>
      <c r="U71" s="329"/>
      <c r="V71" s="330"/>
      <c r="W71" s="330"/>
      <c r="X71" s="330"/>
      <c r="Y71" s="330"/>
      <c r="Z71" s="330"/>
      <c r="AA71" s="330"/>
      <c r="AB71" s="330"/>
      <c r="AC71" s="331"/>
      <c r="AD71" s="472" t="s">
        <v>108</v>
      </c>
      <c r="AE71" s="473"/>
      <c r="AF71" s="474"/>
    </row>
    <row r="72" spans="1:36">
      <c r="A72" s="355"/>
      <c r="B72" s="400"/>
      <c r="C72" s="84"/>
      <c r="D72" s="341" t="s">
        <v>1319</v>
      </c>
      <c r="E72" s="341"/>
      <c r="F72" s="341"/>
      <c r="G72" s="341"/>
      <c r="H72" s="341"/>
      <c r="I72" s="341"/>
      <c r="J72" s="341"/>
      <c r="K72" s="341"/>
      <c r="L72" s="341"/>
      <c r="M72" s="341"/>
      <c r="N72" s="342"/>
      <c r="O72" s="364"/>
      <c r="P72" s="360"/>
      <c r="Q72" s="327"/>
      <c r="R72" s="326"/>
      <c r="S72" s="364"/>
      <c r="T72" s="360"/>
      <c r="U72" s="329"/>
      <c r="V72" s="330"/>
      <c r="W72" s="330"/>
      <c r="X72" s="330"/>
      <c r="Y72" s="330"/>
      <c r="Z72" s="330"/>
      <c r="AA72" s="330"/>
      <c r="AB72" s="330"/>
      <c r="AC72" s="331"/>
      <c r="AD72" s="475"/>
      <c r="AE72" s="476"/>
      <c r="AF72" s="477"/>
      <c r="AI72" s="96">
        <f>IF(Q72="",100,IF(Q72="Yes",1,IF(Q72="No",0,IF(Q72="Partial",0.5,IF(Q72="N/A",1.001)))))</f>
        <v>100</v>
      </c>
    </row>
    <row r="73" spans="1:36" ht="27" customHeight="1">
      <c r="A73" s="355"/>
      <c r="B73" s="400"/>
      <c r="C73" s="84"/>
      <c r="D73" s="341" t="s">
        <v>1015</v>
      </c>
      <c r="E73" s="341"/>
      <c r="F73" s="341"/>
      <c r="G73" s="341"/>
      <c r="H73" s="341"/>
      <c r="I73" s="341"/>
      <c r="J73" s="341"/>
      <c r="K73" s="341"/>
      <c r="L73" s="341"/>
      <c r="M73" s="341"/>
      <c r="N73" s="342"/>
      <c r="O73" s="364"/>
      <c r="P73" s="360"/>
      <c r="Q73" s="327"/>
      <c r="R73" s="326"/>
      <c r="S73" s="364"/>
      <c r="T73" s="360"/>
      <c r="U73" s="329"/>
      <c r="V73" s="330"/>
      <c r="W73" s="330"/>
      <c r="X73" s="330"/>
      <c r="Y73" s="330"/>
      <c r="Z73" s="330"/>
      <c r="AA73" s="330"/>
      <c r="AB73" s="330"/>
      <c r="AC73" s="331"/>
      <c r="AD73" s="475"/>
      <c r="AE73" s="476"/>
      <c r="AF73" s="477"/>
      <c r="AI73" s="96">
        <f t="shared" ref="AI73" si="4">IF(Q73="",100,IF(Q73="Yes",1,IF(Q73="No",0,IF(Q73="Partial",0.5,IF(Q73="N/A",1.001)))))</f>
        <v>100</v>
      </c>
    </row>
    <row r="74" spans="1:36" ht="27" customHeight="1">
      <c r="A74" s="355"/>
      <c r="B74" s="400"/>
      <c r="C74" s="84"/>
      <c r="D74" s="341" t="s">
        <v>1016</v>
      </c>
      <c r="E74" s="341"/>
      <c r="F74" s="341"/>
      <c r="G74" s="341"/>
      <c r="H74" s="341"/>
      <c r="I74" s="341"/>
      <c r="J74" s="341"/>
      <c r="K74" s="341"/>
      <c r="L74" s="341"/>
      <c r="M74" s="341"/>
      <c r="N74" s="342"/>
      <c r="O74" s="364"/>
      <c r="P74" s="360"/>
      <c r="Q74" s="327"/>
      <c r="R74" s="326"/>
      <c r="S74" s="364"/>
      <c r="T74" s="360"/>
      <c r="U74" s="329"/>
      <c r="V74" s="330"/>
      <c r="W74" s="330"/>
      <c r="X74" s="330"/>
      <c r="Y74" s="330"/>
      <c r="Z74" s="330"/>
      <c r="AA74" s="330"/>
      <c r="AB74" s="330"/>
      <c r="AC74" s="331"/>
      <c r="AD74" s="475"/>
      <c r="AE74" s="476"/>
      <c r="AF74" s="477"/>
      <c r="AI74" s="96">
        <f>IF(Q74="",100,IF(Q74="Yes",1,IF(Q74="No",0,IF(Q74="Partial",0.5,IF(Q74="N/A",1.001)))))</f>
        <v>100</v>
      </c>
    </row>
    <row r="75" spans="1:36">
      <c r="A75" s="355"/>
      <c r="B75" s="400"/>
      <c r="C75" s="84"/>
      <c r="D75" s="341" t="s">
        <v>1017</v>
      </c>
      <c r="E75" s="341"/>
      <c r="F75" s="341"/>
      <c r="G75" s="341"/>
      <c r="H75" s="341"/>
      <c r="I75" s="341"/>
      <c r="J75" s="341"/>
      <c r="K75" s="341"/>
      <c r="L75" s="341"/>
      <c r="M75" s="341"/>
      <c r="N75" s="342"/>
      <c r="O75" s="364"/>
      <c r="P75" s="360"/>
      <c r="Q75" s="327"/>
      <c r="R75" s="326"/>
      <c r="S75" s="364"/>
      <c r="T75" s="360"/>
      <c r="U75" s="329"/>
      <c r="V75" s="330"/>
      <c r="W75" s="330"/>
      <c r="X75" s="330"/>
      <c r="Y75" s="330"/>
      <c r="Z75" s="330"/>
      <c r="AA75" s="330"/>
      <c r="AB75" s="330"/>
      <c r="AC75" s="331"/>
      <c r="AD75" s="475"/>
      <c r="AE75" s="476"/>
      <c r="AF75" s="477"/>
      <c r="AI75" s="96">
        <f t="shared" ref="AI75" si="5">IF(Q75="",100,IF(Q75="Yes",1,IF(Q75="No",0,IF(Q75="Partial",0.5,IF(Q75="N/A",1.001)))))</f>
        <v>100</v>
      </c>
    </row>
    <row r="76" spans="1:36">
      <c r="A76" s="355"/>
      <c r="B76" s="400"/>
      <c r="C76" s="84"/>
      <c r="D76" s="341" t="s">
        <v>1018</v>
      </c>
      <c r="E76" s="341"/>
      <c r="F76" s="341"/>
      <c r="G76" s="341"/>
      <c r="H76" s="341"/>
      <c r="I76" s="341"/>
      <c r="J76" s="341"/>
      <c r="K76" s="341"/>
      <c r="L76" s="341"/>
      <c r="M76" s="341"/>
      <c r="N76" s="342"/>
      <c r="O76" s="364"/>
      <c r="P76" s="360"/>
      <c r="Q76" s="327"/>
      <c r="R76" s="326"/>
      <c r="S76" s="364"/>
      <c r="T76" s="360"/>
      <c r="U76" s="329"/>
      <c r="V76" s="330"/>
      <c r="W76" s="330"/>
      <c r="X76" s="330"/>
      <c r="Y76" s="330"/>
      <c r="Z76" s="330"/>
      <c r="AA76" s="330"/>
      <c r="AB76" s="330"/>
      <c r="AC76" s="331"/>
      <c r="AD76" s="475"/>
      <c r="AE76" s="476"/>
      <c r="AF76" s="477"/>
      <c r="AI76" s="96">
        <f>IF(Q76="",100,IF(Q76="Yes",1,IF(Q76="No",0,IF(Q76="Partial",0.5,IF(Q76="N/A",1.001)))))</f>
        <v>100</v>
      </c>
    </row>
    <row r="77" spans="1:36" ht="27" customHeight="1">
      <c r="A77" s="355"/>
      <c r="B77" s="400"/>
      <c r="C77" s="84"/>
      <c r="D77" s="341" t="s">
        <v>1320</v>
      </c>
      <c r="E77" s="341"/>
      <c r="F77" s="341"/>
      <c r="G77" s="341"/>
      <c r="H77" s="341"/>
      <c r="I77" s="341"/>
      <c r="J77" s="341"/>
      <c r="K77" s="341"/>
      <c r="L77" s="341"/>
      <c r="M77" s="341"/>
      <c r="N77" s="342"/>
      <c r="O77" s="364"/>
      <c r="P77" s="360"/>
      <c r="Q77" s="327"/>
      <c r="R77" s="326"/>
      <c r="S77" s="364"/>
      <c r="T77" s="360"/>
      <c r="U77" s="329"/>
      <c r="V77" s="330"/>
      <c r="W77" s="330"/>
      <c r="X77" s="330"/>
      <c r="Y77" s="330"/>
      <c r="Z77" s="330"/>
      <c r="AA77" s="330"/>
      <c r="AB77" s="330"/>
      <c r="AC77" s="331"/>
      <c r="AD77" s="475"/>
      <c r="AE77" s="476"/>
      <c r="AF77" s="477"/>
      <c r="AI77" s="96">
        <f t="shared" ref="AI77" si="6">IF(Q77="",100,IF(Q77="Yes",1,IF(Q77="No",0,IF(Q77="Partial",0.5,IF(Q77="N/A",1.001)))))</f>
        <v>100</v>
      </c>
    </row>
    <row r="78" spans="1:36" ht="40.5" customHeight="1">
      <c r="A78" s="355"/>
      <c r="B78" s="400"/>
      <c r="C78" s="103"/>
      <c r="D78" s="455" t="s">
        <v>1321</v>
      </c>
      <c r="E78" s="455"/>
      <c r="F78" s="455"/>
      <c r="G78" s="455"/>
      <c r="H78" s="455"/>
      <c r="I78" s="455"/>
      <c r="J78" s="455"/>
      <c r="K78" s="455"/>
      <c r="L78" s="455"/>
      <c r="M78" s="455"/>
      <c r="N78" s="336"/>
      <c r="O78" s="364"/>
      <c r="P78" s="360"/>
      <c r="Q78" s="328" t="str">
        <f>IF(AJ81&gt;4,"Answer all sub questions",IF(AJ81=(3*1.001),"N/A",IF(AJ81&gt;=3,"Yes",IF(AJ81=2.002,"No",IF(AJ81=1.001,"No",IF(AJ81=0,"No",IF(AJ81&gt;=0.5,"Partial",IF(AJ81&lt;=2.5,"Partial"))))))))</f>
        <v>Answer all sub questions</v>
      </c>
      <c r="R78" s="328"/>
      <c r="S78" s="364"/>
      <c r="T78" s="360"/>
      <c r="U78" s="329"/>
      <c r="V78" s="330"/>
      <c r="W78" s="330"/>
      <c r="X78" s="330"/>
      <c r="Y78" s="330"/>
      <c r="Z78" s="330"/>
      <c r="AA78" s="330"/>
      <c r="AB78" s="330"/>
      <c r="AC78" s="331"/>
      <c r="AD78" s="475"/>
      <c r="AE78" s="478"/>
      <c r="AF78" s="477"/>
      <c r="AI78" s="96">
        <f>IF(Q78="Answer all sub questions",100,IF(Q78="Yes",1,IF(Q78="No",0,IF(Q78="Partial",0.5,IF(Q78="N/A",1.001)))))</f>
        <v>100</v>
      </c>
    </row>
    <row r="79" spans="1:36">
      <c r="A79" s="355"/>
      <c r="B79" s="400"/>
      <c r="C79" s="84"/>
      <c r="D79" s="104"/>
      <c r="E79" s="341" t="s">
        <v>1322</v>
      </c>
      <c r="F79" s="341"/>
      <c r="G79" s="341"/>
      <c r="H79" s="341"/>
      <c r="I79" s="341"/>
      <c r="J79" s="341"/>
      <c r="K79" s="341"/>
      <c r="L79" s="341"/>
      <c r="M79" s="341"/>
      <c r="N79" s="342"/>
      <c r="O79" s="364"/>
      <c r="P79" s="360"/>
      <c r="Q79" s="326"/>
      <c r="R79" s="327"/>
      <c r="S79" s="364"/>
      <c r="T79" s="360"/>
      <c r="U79" s="329"/>
      <c r="V79" s="330"/>
      <c r="W79" s="330"/>
      <c r="X79" s="330"/>
      <c r="Y79" s="330"/>
      <c r="Z79" s="330"/>
      <c r="AA79" s="330"/>
      <c r="AB79" s="330"/>
      <c r="AC79" s="331"/>
      <c r="AD79" s="475"/>
      <c r="AE79" s="478"/>
      <c r="AF79" s="477"/>
      <c r="AI79" s="96">
        <f>IF(Q79="",100,IF(Q79="Yes",1,IF(Q79="No",0,IF(Q79="Partial",0.5,IF(Q79="N/A",1.001)))))</f>
        <v>100</v>
      </c>
    </row>
    <row r="80" spans="1:36" ht="26.25" customHeight="1">
      <c r="A80" s="355"/>
      <c r="B80" s="400"/>
      <c r="C80" s="84"/>
      <c r="D80" s="104"/>
      <c r="E80" s="341" t="s">
        <v>1020</v>
      </c>
      <c r="F80" s="341"/>
      <c r="G80" s="341"/>
      <c r="H80" s="341"/>
      <c r="I80" s="341"/>
      <c r="J80" s="341"/>
      <c r="K80" s="341"/>
      <c r="L80" s="341"/>
      <c r="M80" s="341"/>
      <c r="N80" s="342"/>
      <c r="O80" s="364"/>
      <c r="P80" s="360"/>
      <c r="Q80" s="326"/>
      <c r="R80" s="327"/>
      <c r="S80" s="364"/>
      <c r="T80" s="360"/>
      <c r="U80" s="329"/>
      <c r="V80" s="330"/>
      <c r="W80" s="330"/>
      <c r="X80" s="330"/>
      <c r="Y80" s="330"/>
      <c r="Z80" s="330"/>
      <c r="AA80" s="330"/>
      <c r="AB80" s="330"/>
      <c r="AC80" s="331"/>
      <c r="AD80" s="475"/>
      <c r="AE80" s="478"/>
      <c r="AF80" s="477"/>
      <c r="AI80" s="96">
        <f t="shared" ref="AI80:AI81" si="7">IF(Q80="",100,IF(Q80="Yes",1,IF(Q80="No",0,IF(Q80="Partial",0.5,IF(Q80="N/A",1.001)))))</f>
        <v>100</v>
      </c>
    </row>
    <row r="81" spans="1:36">
      <c r="A81" s="355"/>
      <c r="B81" s="400"/>
      <c r="C81" s="84"/>
      <c r="D81" s="104"/>
      <c r="E81" s="341" t="s">
        <v>1021</v>
      </c>
      <c r="F81" s="341"/>
      <c r="G81" s="341"/>
      <c r="H81" s="341"/>
      <c r="I81" s="341"/>
      <c r="J81" s="341"/>
      <c r="K81" s="341"/>
      <c r="L81" s="341"/>
      <c r="M81" s="341"/>
      <c r="N81" s="342"/>
      <c r="O81" s="364"/>
      <c r="P81" s="360"/>
      <c r="Q81" s="326"/>
      <c r="R81" s="327"/>
      <c r="S81" s="364"/>
      <c r="T81" s="360"/>
      <c r="U81" s="329"/>
      <c r="V81" s="330"/>
      <c r="W81" s="330"/>
      <c r="X81" s="330"/>
      <c r="Y81" s="330"/>
      <c r="Z81" s="330"/>
      <c r="AA81" s="330"/>
      <c r="AB81" s="330"/>
      <c r="AC81" s="331"/>
      <c r="AD81" s="475"/>
      <c r="AE81" s="478"/>
      <c r="AF81" s="477"/>
      <c r="AI81" s="96">
        <f t="shared" si="7"/>
        <v>100</v>
      </c>
      <c r="AJ81" s="105">
        <f>SUM(AI79:AI81)</f>
        <v>300</v>
      </c>
    </row>
    <row r="82" spans="1:36" ht="41.25" customHeight="1">
      <c r="A82" s="355"/>
      <c r="B82" s="400"/>
      <c r="C82" s="103"/>
      <c r="D82" s="455" t="s">
        <v>1323</v>
      </c>
      <c r="E82" s="455"/>
      <c r="F82" s="455"/>
      <c r="G82" s="455"/>
      <c r="H82" s="455"/>
      <c r="I82" s="455"/>
      <c r="J82" s="455"/>
      <c r="K82" s="455"/>
      <c r="L82" s="455"/>
      <c r="M82" s="455"/>
      <c r="N82" s="336"/>
      <c r="O82" s="364"/>
      <c r="P82" s="360"/>
      <c r="Q82" s="328" t="str">
        <f>IF(AJ85&gt;4,"Answer all sub questions",IF(AJ85=(3*1.001),"N/A",IF(AJ85&gt;=3,"Yes",IF(AJ85=2.002,"No",IF(AJ85=1.001,"No",IF(AJ85=0,"No",IF(AJ85&gt;=0.5,"Partial",IF(AJ85&lt;=2.5,"Partial"))))))))</f>
        <v>Answer all sub questions</v>
      </c>
      <c r="R82" s="328"/>
      <c r="S82" s="364"/>
      <c r="T82" s="360"/>
      <c r="U82" s="329"/>
      <c r="V82" s="330"/>
      <c r="W82" s="330"/>
      <c r="X82" s="330"/>
      <c r="Y82" s="330"/>
      <c r="Z82" s="330"/>
      <c r="AA82" s="330"/>
      <c r="AB82" s="330"/>
      <c r="AC82" s="331"/>
      <c r="AD82" s="475"/>
      <c r="AE82" s="478"/>
      <c r="AF82" s="477"/>
      <c r="AI82" s="96">
        <f>IF(Q82="Answer all sub questions",100,IF(Q82="Yes",1,IF(Q82="No",0,IF(Q82="Partial",0.5,IF(Q82="N/A",1.001)))))</f>
        <v>100</v>
      </c>
    </row>
    <row r="83" spans="1:36">
      <c r="A83" s="355"/>
      <c r="B83" s="400"/>
      <c r="C83" s="84"/>
      <c r="D83" s="104"/>
      <c r="E83" s="341" t="s">
        <v>1022</v>
      </c>
      <c r="F83" s="341"/>
      <c r="G83" s="341"/>
      <c r="H83" s="341"/>
      <c r="I83" s="341"/>
      <c r="J83" s="341"/>
      <c r="K83" s="341"/>
      <c r="L83" s="341"/>
      <c r="M83" s="341"/>
      <c r="N83" s="342"/>
      <c r="O83" s="364"/>
      <c r="P83" s="360"/>
      <c r="Q83" s="326"/>
      <c r="R83" s="327"/>
      <c r="S83" s="364"/>
      <c r="T83" s="360"/>
      <c r="U83" s="329"/>
      <c r="V83" s="330"/>
      <c r="W83" s="330"/>
      <c r="X83" s="330"/>
      <c r="Y83" s="330"/>
      <c r="Z83" s="330"/>
      <c r="AA83" s="330"/>
      <c r="AB83" s="330"/>
      <c r="AC83" s="331"/>
      <c r="AD83" s="475"/>
      <c r="AE83" s="478"/>
      <c r="AF83" s="477"/>
      <c r="AI83" s="96">
        <f>IF(Q83="",100,IF(Q83="Yes",1,IF(Q83="No",0,IF(Q83="Partial",0.5,IF(Q83="N/A",1.001)))))</f>
        <v>100</v>
      </c>
    </row>
    <row r="84" spans="1:36" ht="26.25" customHeight="1">
      <c r="A84" s="355"/>
      <c r="B84" s="400"/>
      <c r="C84" s="84"/>
      <c r="D84" s="104"/>
      <c r="E84" s="341" t="s">
        <v>1023</v>
      </c>
      <c r="F84" s="341"/>
      <c r="G84" s="341"/>
      <c r="H84" s="341"/>
      <c r="I84" s="341"/>
      <c r="J84" s="341"/>
      <c r="K84" s="341"/>
      <c r="L84" s="341"/>
      <c r="M84" s="341"/>
      <c r="N84" s="342"/>
      <c r="O84" s="364"/>
      <c r="P84" s="360"/>
      <c r="Q84" s="326"/>
      <c r="R84" s="327"/>
      <c r="S84" s="364"/>
      <c r="T84" s="360"/>
      <c r="U84" s="329"/>
      <c r="V84" s="330"/>
      <c r="W84" s="330"/>
      <c r="X84" s="330"/>
      <c r="Y84" s="330"/>
      <c r="Z84" s="330"/>
      <c r="AA84" s="330"/>
      <c r="AB84" s="330"/>
      <c r="AC84" s="331"/>
      <c r="AD84" s="475"/>
      <c r="AE84" s="478"/>
      <c r="AF84" s="477"/>
      <c r="AI84" s="96">
        <f t="shared" ref="AI84:AI85" si="8">IF(Q84="",100,IF(Q84="Yes",1,IF(Q84="No",0,IF(Q84="Partial",0.5,IF(Q84="N/A",1.001)))))</f>
        <v>100</v>
      </c>
    </row>
    <row r="85" spans="1:36">
      <c r="A85" s="355"/>
      <c r="B85" s="400"/>
      <c r="C85" s="84"/>
      <c r="D85" s="104"/>
      <c r="E85" s="341" t="s">
        <v>1324</v>
      </c>
      <c r="F85" s="341"/>
      <c r="G85" s="341"/>
      <c r="H85" s="341"/>
      <c r="I85" s="341"/>
      <c r="J85" s="341"/>
      <c r="K85" s="341"/>
      <c r="L85" s="341"/>
      <c r="M85" s="341"/>
      <c r="N85" s="342"/>
      <c r="O85" s="364"/>
      <c r="P85" s="360"/>
      <c r="Q85" s="326"/>
      <c r="R85" s="327"/>
      <c r="S85" s="364"/>
      <c r="T85" s="360"/>
      <c r="U85" s="329"/>
      <c r="V85" s="330"/>
      <c r="W85" s="330"/>
      <c r="X85" s="330"/>
      <c r="Y85" s="330"/>
      <c r="Z85" s="330"/>
      <c r="AA85" s="330"/>
      <c r="AB85" s="330"/>
      <c r="AC85" s="331"/>
      <c r="AD85" s="475"/>
      <c r="AE85" s="478"/>
      <c r="AF85" s="477"/>
      <c r="AI85" s="96">
        <f t="shared" si="8"/>
        <v>100</v>
      </c>
      <c r="AJ85" s="105">
        <f>SUM(AI83:AI85)</f>
        <v>300</v>
      </c>
    </row>
    <row r="86" spans="1:36" ht="27" customHeight="1">
      <c r="A86" s="357"/>
      <c r="B86" s="409"/>
      <c r="C86" s="84"/>
      <c r="D86" s="341" t="s">
        <v>1179</v>
      </c>
      <c r="E86" s="341"/>
      <c r="F86" s="341"/>
      <c r="G86" s="341"/>
      <c r="H86" s="341"/>
      <c r="I86" s="341"/>
      <c r="J86" s="341"/>
      <c r="K86" s="341"/>
      <c r="L86" s="341"/>
      <c r="M86" s="341"/>
      <c r="N86" s="342"/>
      <c r="O86" s="365"/>
      <c r="P86" s="362"/>
      <c r="Q86" s="327"/>
      <c r="R86" s="326"/>
      <c r="S86" s="365"/>
      <c r="T86" s="362"/>
      <c r="U86" s="329"/>
      <c r="V86" s="330"/>
      <c r="W86" s="330"/>
      <c r="X86" s="330"/>
      <c r="Y86" s="330"/>
      <c r="Z86" s="330"/>
      <c r="AA86" s="330"/>
      <c r="AB86" s="330"/>
      <c r="AC86" s="331"/>
      <c r="AD86" s="106"/>
      <c r="AE86" s="107"/>
      <c r="AF86" s="108"/>
      <c r="AI86" s="96">
        <f t="shared" ref="AI86" si="9">IF(Q86="",100,IF(Q86="Yes",1,IF(Q86="No",0,IF(Q86="Partial",0.5,IF(Q86="N/A",1.001)))))</f>
        <v>100</v>
      </c>
      <c r="AJ86" s="96">
        <f>AI82+AI78+SUM(AI72:AI77)+AI86</f>
        <v>900</v>
      </c>
    </row>
    <row r="87" spans="1:36" ht="13.5" customHeight="1">
      <c r="A87" s="399" t="s">
        <v>47</v>
      </c>
      <c r="B87" s="399"/>
      <c r="C87" s="399"/>
      <c r="D87" s="399"/>
      <c r="E87" s="399"/>
      <c r="F87" s="399"/>
      <c r="G87" s="399"/>
      <c r="H87" s="399"/>
      <c r="I87" s="399"/>
      <c r="J87" s="399"/>
      <c r="K87" s="399"/>
      <c r="L87" s="399"/>
      <c r="M87" s="399"/>
      <c r="N87" s="399"/>
      <c r="O87" s="328">
        <f>SUM(O65:P86)</f>
        <v>7</v>
      </c>
      <c r="P87" s="328"/>
      <c r="Q87" s="328"/>
      <c r="R87" s="328"/>
      <c r="S87" s="328">
        <f>SUM(S65:T86)</f>
        <v>0</v>
      </c>
      <c r="T87" s="328"/>
      <c r="U87" s="328"/>
      <c r="V87" s="328"/>
      <c r="W87" s="328"/>
      <c r="X87" s="328"/>
      <c r="Y87" s="328"/>
      <c r="Z87" s="328"/>
      <c r="AA87" s="328"/>
      <c r="AB87" s="328"/>
      <c r="AC87" s="328"/>
      <c r="AD87" s="399"/>
      <c r="AE87" s="399"/>
      <c r="AF87" s="399"/>
    </row>
    <row r="88" spans="1:36" ht="13.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row>
    <row r="89" spans="1:36" ht="13.5" customHeight="1">
      <c r="A89" s="396" t="s">
        <v>71</v>
      </c>
      <c r="B89" s="397"/>
      <c r="C89" s="397"/>
      <c r="D89" s="397"/>
      <c r="E89" s="397"/>
      <c r="F89" s="397"/>
      <c r="G89" s="397"/>
      <c r="H89" s="397"/>
      <c r="I89" s="397"/>
      <c r="J89" s="397"/>
      <c r="K89" s="397"/>
      <c r="L89" s="397"/>
      <c r="M89" s="397"/>
      <c r="N89" s="397"/>
      <c r="O89" s="397"/>
      <c r="P89" s="397"/>
      <c r="Q89" s="397"/>
      <c r="R89" s="397"/>
      <c r="S89" s="397"/>
      <c r="T89" s="397"/>
      <c r="U89" s="397"/>
      <c r="V89" s="397"/>
      <c r="W89" s="397"/>
      <c r="X89" s="397"/>
      <c r="Y89" s="397"/>
      <c r="Z89" s="397"/>
      <c r="AA89" s="397"/>
      <c r="AB89" s="397"/>
      <c r="AC89" s="397"/>
      <c r="AD89" s="397"/>
      <c r="AE89" s="397"/>
      <c r="AF89" s="398"/>
    </row>
    <row r="90" spans="1:36" ht="13.5" customHeight="1">
      <c r="A90" s="392" t="s">
        <v>1180</v>
      </c>
      <c r="B90" s="39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4"/>
    </row>
    <row r="91" spans="1:36" ht="13.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row>
    <row r="92" spans="1:36" ht="13.5" customHeight="1">
      <c r="A92" s="396" t="s">
        <v>73</v>
      </c>
      <c r="B92" s="397"/>
      <c r="C92" s="397"/>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7"/>
      <c r="AF92" s="398"/>
    </row>
    <row r="93" spans="1:36" ht="13.5" customHeight="1">
      <c r="A93" s="392" t="s">
        <v>1181</v>
      </c>
      <c r="B93" s="393"/>
      <c r="C93" s="393"/>
      <c r="D93" s="393"/>
      <c r="E93" s="393"/>
      <c r="F93" s="393"/>
      <c r="G93" s="393"/>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4"/>
    </row>
    <row r="94" spans="1:36" ht="13.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row>
    <row r="95" spans="1:36" ht="13.5" customHeight="1">
      <c r="A95" s="396" t="s">
        <v>77</v>
      </c>
      <c r="B95" s="397"/>
      <c r="C95" s="397"/>
      <c r="D95" s="397"/>
      <c r="E95" s="397"/>
      <c r="F95" s="397"/>
      <c r="G95" s="397"/>
      <c r="H95" s="397"/>
      <c r="I95" s="397"/>
      <c r="J95" s="397"/>
      <c r="K95" s="397"/>
      <c r="L95" s="397"/>
      <c r="M95" s="397"/>
      <c r="N95" s="397"/>
      <c r="O95" s="397"/>
      <c r="P95" s="397"/>
      <c r="Q95" s="397"/>
      <c r="R95" s="397"/>
      <c r="S95" s="397"/>
      <c r="T95" s="397"/>
      <c r="U95" s="397"/>
      <c r="V95" s="397"/>
      <c r="W95" s="397"/>
      <c r="X95" s="397"/>
      <c r="Y95" s="397"/>
      <c r="Z95" s="397"/>
      <c r="AA95" s="397"/>
      <c r="AB95" s="397"/>
      <c r="AC95" s="397"/>
      <c r="AD95" s="397"/>
      <c r="AE95" s="397"/>
      <c r="AF95" s="398"/>
    </row>
    <row r="96" spans="1:36" ht="13.5" customHeight="1">
      <c r="A96" s="392" t="s">
        <v>1182</v>
      </c>
      <c r="B96" s="393"/>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4"/>
    </row>
    <row r="97" spans="1:36" ht="13.5" customHeight="1">
      <c r="A97" s="328" t="s">
        <v>39</v>
      </c>
      <c r="B97" s="328"/>
      <c r="C97" s="399" t="s">
        <v>40</v>
      </c>
      <c r="D97" s="399"/>
      <c r="E97" s="399"/>
      <c r="F97" s="399"/>
      <c r="G97" s="399"/>
      <c r="H97" s="399"/>
      <c r="I97" s="399"/>
      <c r="J97" s="399"/>
      <c r="K97" s="399"/>
      <c r="L97" s="399"/>
      <c r="M97" s="399"/>
      <c r="N97" s="399"/>
      <c r="O97" s="328" t="s">
        <v>41</v>
      </c>
      <c r="P97" s="328"/>
      <c r="Q97" s="328" t="s">
        <v>42</v>
      </c>
      <c r="R97" s="328"/>
      <c r="S97" s="328" t="s">
        <v>43</v>
      </c>
      <c r="T97" s="328"/>
      <c r="U97" s="399" t="s">
        <v>44</v>
      </c>
      <c r="V97" s="399"/>
      <c r="W97" s="399"/>
      <c r="X97" s="399"/>
      <c r="Y97" s="399"/>
      <c r="Z97" s="399"/>
      <c r="AA97" s="399"/>
      <c r="AB97" s="399"/>
      <c r="AC97" s="399"/>
      <c r="AD97" s="328" t="s">
        <v>45</v>
      </c>
      <c r="AE97" s="328"/>
      <c r="AF97" s="328"/>
    </row>
    <row r="98" spans="1:36" ht="13.5" customHeight="1">
      <c r="A98" s="328"/>
      <c r="B98" s="328"/>
      <c r="C98" s="399"/>
      <c r="D98" s="399"/>
      <c r="E98" s="399"/>
      <c r="F98" s="399"/>
      <c r="G98" s="399"/>
      <c r="H98" s="399"/>
      <c r="I98" s="399"/>
      <c r="J98" s="399"/>
      <c r="K98" s="399"/>
      <c r="L98" s="399"/>
      <c r="M98" s="399"/>
      <c r="N98" s="399"/>
      <c r="O98" s="328"/>
      <c r="P98" s="328"/>
      <c r="Q98" s="328"/>
      <c r="R98" s="328"/>
      <c r="S98" s="328"/>
      <c r="T98" s="328"/>
      <c r="U98" s="399"/>
      <c r="V98" s="399"/>
      <c r="W98" s="399"/>
      <c r="X98" s="399"/>
      <c r="Y98" s="399"/>
      <c r="Z98" s="399"/>
      <c r="AA98" s="399"/>
      <c r="AB98" s="399"/>
      <c r="AC98" s="399"/>
      <c r="AD98" s="328"/>
      <c r="AE98" s="328"/>
      <c r="AF98" s="328"/>
    </row>
    <row r="99" spans="1:36" ht="41.25" customHeight="1">
      <c r="A99" s="353" t="s">
        <v>1024</v>
      </c>
      <c r="B99" s="385"/>
      <c r="C99" s="401" t="s">
        <v>1025</v>
      </c>
      <c r="D99" s="401"/>
      <c r="E99" s="401"/>
      <c r="F99" s="401"/>
      <c r="G99" s="401"/>
      <c r="H99" s="401"/>
      <c r="I99" s="401"/>
      <c r="J99" s="401"/>
      <c r="K99" s="401"/>
      <c r="L99" s="401"/>
      <c r="M99" s="401"/>
      <c r="N99" s="401"/>
      <c r="O99" s="363">
        <f>IF(Q99="N/A",0,IF(Q99="Answer all sub questions",5,IF(Q99="Yes",5,IF(Q99="Partial",5,IF(Q99="No",5,IF(Q99="",5))))))</f>
        <v>5</v>
      </c>
      <c r="P99" s="344"/>
      <c r="Q99" s="328" t="str">
        <f>IF(AJ102&gt;4,"Answer all sub questions",IF(AJ102=(3*1.001),"N/A",IF(AJ102&gt;=3,"Yes",IF(AJ102=2.002,"No",IF(AJ102=1.001,"No",IF(AJ102=0,"No",IF(AJ102&gt;=0.5,"Partial",IF(AJ102&lt;=2.5,"Partial"))))))))</f>
        <v>Answer all sub questions</v>
      </c>
      <c r="R99" s="328"/>
      <c r="S99" s="363">
        <f>IF(Q99="N/A",O99,IF(Q99="Answer all sub questions",0,IF(Q99="Yes",O99,IF(Q99="Partial",1,IF(Q99="No",0,IF(Q99="",0))))))</f>
        <v>0</v>
      </c>
      <c r="T99" s="344"/>
      <c r="U99" s="329"/>
      <c r="V99" s="330"/>
      <c r="W99" s="330"/>
      <c r="X99" s="330"/>
      <c r="Y99" s="330"/>
      <c r="Z99" s="330"/>
      <c r="AA99" s="330"/>
      <c r="AB99" s="330"/>
      <c r="AC99" s="331"/>
      <c r="AD99" s="472" t="s">
        <v>927</v>
      </c>
      <c r="AE99" s="473"/>
      <c r="AF99" s="474"/>
    </row>
    <row r="100" spans="1:36">
      <c r="A100" s="355"/>
      <c r="B100" s="400"/>
      <c r="C100" s="84"/>
      <c r="D100" s="378" t="s">
        <v>1267</v>
      </c>
      <c r="E100" s="341"/>
      <c r="F100" s="341"/>
      <c r="G100" s="341"/>
      <c r="H100" s="341"/>
      <c r="I100" s="341"/>
      <c r="J100" s="341"/>
      <c r="K100" s="341"/>
      <c r="L100" s="341"/>
      <c r="M100" s="341"/>
      <c r="N100" s="342"/>
      <c r="O100" s="364"/>
      <c r="P100" s="360"/>
      <c r="Q100" s="326"/>
      <c r="R100" s="327"/>
      <c r="S100" s="364"/>
      <c r="T100" s="360"/>
      <c r="U100" s="329"/>
      <c r="V100" s="330"/>
      <c r="W100" s="330"/>
      <c r="X100" s="330"/>
      <c r="Y100" s="330"/>
      <c r="Z100" s="330"/>
      <c r="AA100" s="330"/>
      <c r="AB100" s="330"/>
      <c r="AC100" s="331"/>
      <c r="AD100" s="475"/>
      <c r="AE100" s="476"/>
      <c r="AF100" s="477"/>
      <c r="AI100" s="96">
        <f>IF(Q100="",100,IF(Q100="Yes",1,IF(Q100="No",0,IF(Q100="Partial",0.5,IF(Q100="N/A",1.001)))))</f>
        <v>100</v>
      </c>
    </row>
    <row r="101" spans="1:36" ht="27" customHeight="1">
      <c r="A101" s="355"/>
      <c r="B101" s="400"/>
      <c r="C101" s="84"/>
      <c r="D101" s="378" t="s">
        <v>1325</v>
      </c>
      <c r="E101" s="341"/>
      <c r="F101" s="341"/>
      <c r="G101" s="341"/>
      <c r="H101" s="341"/>
      <c r="I101" s="341"/>
      <c r="J101" s="341"/>
      <c r="K101" s="341"/>
      <c r="L101" s="341"/>
      <c r="M101" s="341"/>
      <c r="N101" s="342"/>
      <c r="O101" s="364"/>
      <c r="P101" s="360"/>
      <c r="Q101" s="326"/>
      <c r="R101" s="327"/>
      <c r="S101" s="364"/>
      <c r="T101" s="360"/>
      <c r="U101" s="329"/>
      <c r="V101" s="330"/>
      <c r="W101" s="330"/>
      <c r="X101" s="330"/>
      <c r="Y101" s="330"/>
      <c r="Z101" s="330"/>
      <c r="AA101" s="330"/>
      <c r="AB101" s="330"/>
      <c r="AC101" s="331"/>
      <c r="AD101" s="475"/>
      <c r="AE101" s="476"/>
      <c r="AF101" s="477"/>
      <c r="AI101" s="96">
        <f t="shared" ref="AI101" si="10">IF(Q101="",100,IF(Q101="Yes",1,IF(Q101="No",0,IF(Q101="Partial",0.5,IF(Q101="N/A",1.001)))))</f>
        <v>100</v>
      </c>
    </row>
    <row r="102" spans="1:36">
      <c r="A102" s="355"/>
      <c r="B102" s="400"/>
      <c r="C102" s="84"/>
      <c r="D102" s="378" t="s">
        <v>1026</v>
      </c>
      <c r="E102" s="341"/>
      <c r="F102" s="341"/>
      <c r="G102" s="341"/>
      <c r="H102" s="341"/>
      <c r="I102" s="341"/>
      <c r="J102" s="341"/>
      <c r="K102" s="341"/>
      <c r="L102" s="341"/>
      <c r="M102" s="341"/>
      <c r="N102" s="342"/>
      <c r="O102" s="364"/>
      <c r="P102" s="360"/>
      <c r="Q102" s="326"/>
      <c r="R102" s="327"/>
      <c r="S102" s="364"/>
      <c r="T102" s="360"/>
      <c r="U102" s="329"/>
      <c r="V102" s="330"/>
      <c r="W102" s="330"/>
      <c r="X102" s="330"/>
      <c r="Y102" s="330"/>
      <c r="Z102" s="330"/>
      <c r="AA102" s="330"/>
      <c r="AB102" s="330"/>
      <c r="AC102" s="331"/>
      <c r="AD102" s="475"/>
      <c r="AE102" s="476"/>
      <c r="AF102" s="477"/>
      <c r="AI102" s="96">
        <f>IF(Q102="",100,IF(Q102="Yes",1,IF(Q102="No",0,IF(Q102="Partial",0.5,IF(Q102="N/A",1.001)))))</f>
        <v>100</v>
      </c>
      <c r="AJ102" s="96">
        <f>SUM(AI100:AI102)</f>
        <v>300</v>
      </c>
    </row>
    <row r="103" spans="1:36" ht="13.5" customHeight="1">
      <c r="A103" s="399" t="s">
        <v>47</v>
      </c>
      <c r="B103" s="399"/>
      <c r="C103" s="399"/>
      <c r="D103" s="399"/>
      <c r="E103" s="399"/>
      <c r="F103" s="399"/>
      <c r="G103" s="399"/>
      <c r="H103" s="399"/>
      <c r="I103" s="399"/>
      <c r="J103" s="399"/>
      <c r="K103" s="399"/>
      <c r="L103" s="399"/>
      <c r="M103" s="399"/>
      <c r="N103" s="399"/>
      <c r="O103" s="328">
        <f>SUM(O99:P102)</f>
        <v>5</v>
      </c>
      <c r="P103" s="328"/>
      <c r="Q103" s="328"/>
      <c r="R103" s="328"/>
      <c r="S103" s="328">
        <f>SUM(S99:T102)</f>
        <v>0</v>
      </c>
      <c r="T103" s="328"/>
      <c r="U103" s="328"/>
      <c r="V103" s="328"/>
      <c r="W103" s="328"/>
      <c r="X103" s="328"/>
      <c r="Y103" s="328"/>
      <c r="Z103" s="328"/>
      <c r="AA103" s="328"/>
      <c r="AB103" s="328"/>
      <c r="AC103" s="328"/>
      <c r="AD103" s="399"/>
      <c r="AE103" s="399"/>
      <c r="AF103" s="399"/>
    </row>
    <row r="104" spans="1:36" ht="13.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row>
    <row r="105" spans="1:36" ht="13.5" customHeight="1">
      <c r="A105" s="396" t="s">
        <v>79</v>
      </c>
      <c r="B105" s="397"/>
      <c r="C105" s="397"/>
      <c r="D105" s="397"/>
      <c r="E105" s="397"/>
      <c r="F105" s="397"/>
      <c r="G105" s="397"/>
      <c r="H105" s="397"/>
      <c r="I105" s="397"/>
      <c r="J105" s="397"/>
      <c r="K105" s="397"/>
      <c r="L105" s="397"/>
      <c r="M105" s="397"/>
      <c r="N105" s="397"/>
      <c r="O105" s="397"/>
      <c r="P105" s="397"/>
      <c r="Q105" s="397"/>
      <c r="R105" s="397"/>
      <c r="S105" s="397"/>
      <c r="T105" s="397"/>
      <c r="U105" s="397"/>
      <c r="V105" s="397"/>
      <c r="W105" s="397"/>
      <c r="X105" s="397"/>
      <c r="Y105" s="397"/>
      <c r="Z105" s="397"/>
      <c r="AA105" s="397"/>
      <c r="AB105" s="397"/>
      <c r="AC105" s="397"/>
      <c r="AD105" s="397"/>
      <c r="AE105" s="397"/>
      <c r="AF105" s="398"/>
    </row>
    <row r="106" spans="1:36" ht="13.5" customHeight="1">
      <c r="A106" s="392" t="s">
        <v>1183</v>
      </c>
      <c r="B106" s="393"/>
      <c r="C106" s="393"/>
      <c r="D106" s="393"/>
      <c r="E106" s="393"/>
      <c r="F106" s="393"/>
      <c r="G106" s="393"/>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3"/>
      <c r="AE106" s="393"/>
      <c r="AF106" s="394"/>
    </row>
    <row r="107" spans="1:36" ht="13.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row>
    <row r="108" spans="1:36" ht="13.5" customHeight="1">
      <c r="A108" s="458" t="s">
        <v>84</v>
      </c>
      <c r="B108" s="458"/>
      <c r="C108" s="458"/>
      <c r="D108" s="458"/>
      <c r="E108" s="458"/>
      <c r="F108" s="458"/>
      <c r="G108" s="458"/>
      <c r="H108" s="458"/>
      <c r="I108" s="458"/>
      <c r="J108" s="458"/>
      <c r="K108" s="458"/>
      <c r="L108" s="458"/>
      <c r="M108" s="458"/>
      <c r="N108" s="458"/>
      <c r="O108" s="458"/>
      <c r="P108" s="458"/>
      <c r="Q108" s="458"/>
      <c r="R108" s="458"/>
      <c r="S108" s="458"/>
      <c r="T108" s="458"/>
      <c r="U108" s="458"/>
      <c r="V108" s="458"/>
      <c r="W108" s="458"/>
      <c r="X108" s="458"/>
      <c r="Y108" s="458"/>
      <c r="Z108" s="458"/>
      <c r="AA108" s="458"/>
      <c r="AB108" s="458"/>
      <c r="AC108" s="458"/>
      <c r="AD108" s="458"/>
      <c r="AE108" s="458"/>
      <c r="AF108" s="458"/>
    </row>
    <row r="109" spans="1:36" ht="13.5" customHeight="1">
      <c r="A109" s="417"/>
      <c r="B109" s="419"/>
      <c r="C109" s="417"/>
      <c r="D109" s="418"/>
      <c r="E109" s="418"/>
      <c r="F109" s="418"/>
      <c r="G109" s="418"/>
      <c r="H109" s="418"/>
      <c r="I109" s="418"/>
      <c r="J109" s="418"/>
      <c r="K109" s="418"/>
      <c r="L109" s="418"/>
      <c r="M109" s="418"/>
      <c r="N109" s="419"/>
      <c r="O109" s="328">
        <f>O103+O87+O59+O44+O31</f>
        <v>21</v>
      </c>
      <c r="P109" s="328"/>
      <c r="Q109" s="338"/>
      <c r="R109" s="339"/>
      <c r="S109" s="328">
        <f>S103+S87+S59+S44+S31</f>
        <v>0</v>
      </c>
      <c r="T109" s="328"/>
      <c r="U109" s="417"/>
      <c r="V109" s="418"/>
      <c r="W109" s="418"/>
      <c r="X109" s="418"/>
      <c r="Y109" s="418"/>
      <c r="Z109" s="418"/>
      <c r="AA109" s="418"/>
      <c r="AB109" s="418"/>
      <c r="AC109" s="418"/>
      <c r="AD109" s="418"/>
      <c r="AE109" s="418"/>
      <c r="AF109" s="419"/>
    </row>
    <row r="110" spans="1:36" ht="13.5" customHeight="1" thickBot="1"/>
    <row r="111" spans="1:36" ht="18.75" customHeight="1">
      <c r="A111" s="462" t="s">
        <v>925</v>
      </c>
      <c r="B111" s="463"/>
      <c r="C111" s="463"/>
      <c r="D111" s="463"/>
      <c r="E111" s="463"/>
      <c r="F111" s="463"/>
      <c r="G111" s="463"/>
      <c r="H111" s="464"/>
    </row>
    <row r="112" spans="1:36" ht="18.75" customHeight="1">
      <c r="A112" s="466" t="s">
        <v>1675</v>
      </c>
      <c r="B112" s="467"/>
      <c r="C112" s="467"/>
      <c r="D112" s="467"/>
      <c r="E112" s="467"/>
      <c r="F112" s="467"/>
      <c r="G112" s="467"/>
      <c r="H112" s="468"/>
    </row>
    <row r="113" spans="1:38" ht="18.75" customHeight="1">
      <c r="A113" s="466" t="s">
        <v>990</v>
      </c>
      <c r="B113" s="467"/>
      <c r="C113" s="467"/>
      <c r="D113" s="467"/>
      <c r="E113" s="467"/>
      <c r="F113" s="467"/>
      <c r="G113" s="467"/>
      <c r="H113" s="468"/>
    </row>
    <row r="114" spans="1:38" ht="18.75" customHeight="1">
      <c r="A114" s="466" t="s">
        <v>991</v>
      </c>
      <c r="B114" s="467"/>
      <c r="C114" s="467"/>
      <c r="D114" s="467"/>
      <c r="E114" s="467"/>
      <c r="F114" s="467"/>
      <c r="G114" s="467"/>
      <c r="H114" s="468"/>
    </row>
    <row r="115" spans="1:38" ht="18.75" customHeight="1">
      <c r="A115" s="466" t="s">
        <v>1677</v>
      </c>
      <c r="B115" s="467"/>
      <c r="C115" s="467"/>
      <c r="D115" s="467"/>
      <c r="E115" s="467"/>
      <c r="F115" s="467"/>
      <c r="G115" s="467"/>
      <c r="H115" s="468"/>
    </row>
    <row r="116" spans="1:38" ht="18.75" customHeight="1">
      <c r="A116" s="466" t="s">
        <v>1678</v>
      </c>
      <c r="B116" s="467"/>
      <c r="C116" s="467"/>
      <c r="D116" s="467"/>
      <c r="E116" s="467"/>
      <c r="F116" s="467"/>
      <c r="G116" s="467"/>
      <c r="H116" s="468"/>
    </row>
    <row r="117" spans="1:38" ht="18.75" customHeight="1">
      <c r="A117" s="466" t="s">
        <v>1679</v>
      </c>
      <c r="B117" s="467"/>
      <c r="C117" s="467"/>
      <c r="D117" s="467"/>
      <c r="E117" s="467"/>
      <c r="F117" s="467"/>
      <c r="G117" s="467"/>
      <c r="H117" s="468"/>
    </row>
    <row r="118" spans="1:38" ht="18.75" customHeight="1">
      <c r="A118" s="466" t="s">
        <v>1680</v>
      </c>
      <c r="B118" s="467"/>
      <c r="C118" s="467"/>
      <c r="D118" s="467"/>
      <c r="E118" s="467"/>
      <c r="F118" s="467"/>
      <c r="G118" s="467"/>
      <c r="H118" s="468"/>
    </row>
    <row r="119" spans="1:38" ht="18.75" customHeight="1" thickBot="1">
      <c r="A119" s="469" t="s">
        <v>1681</v>
      </c>
      <c r="B119" s="470"/>
      <c r="C119" s="470"/>
      <c r="D119" s="470"/>
      <c r="E119" s="470"/>
      <c r="F119" s="470"/>
      <c r="G119" s="470"/>
      <c r="H119" s="471"/>
      <c r="AL119" s="65"/>
    </row>
    <row r="120" spans="1:38" ht="15">
      <c r="AL120" s="67" t="s">
        <v>5</v>
      </c>
    </row>
    <row r="121" spans="1:38" ht="15">
      <c r="AL121" s="67" t="s">
        <v>7</v>
      </c>
    </row>
    <row r="122" spans="1:38" ht="15">
      <c r="AL122" s="67" t="s">
        <v>29</v>
      </c>
    </row>
    <row r="123" spans="1:38">
      <c r="AL123" s="67"/>
    </row>
    <row r="124" spans="1:38" ht="15">
      <c r="AL124" s="67" t="s">
        <v>5</v>
      </c>
    </row>
    <row r="125" spans="1:38" ht="15">
      <c r="AL125" s="67" t="s">
        <v>85</v>
      </c>
    </row>
    <row r="126" spans="1:38" ht="15">
      <c r="AL126" s="67" t="s">
        <v>7</v>
      </c>
    </row>
    <row r="127" spans="1:38" ht="15">
      <c r="AL127" s="67" t="s">
        <v>29</v>
      </c>
    </row>
    <row r="128" spans="1:38">
      <c r="AL128" s="67"/>
    </row>
    <row r="129" spans="38:38">
      <c r="AL129" s="67"/>
    </row>
    <row r="130" spans="38:38">
      <c r="AL130" s="67"/>
    </row>
    <row r="131" spans="38:38">
      <c r="AL131" s="67"/>
    </row>
    <row r="132" spans="38:38">
      <c r="AL132" s="67"/>
    </row>
    <row r="133" spans="38:38">
      <c r="AL133" s="67"/>
    </row>
    <row r="134" spans="38:38">
      <c r="AL134" s="67"/>
    </row>
    <row r="135" spans="38:38">
      <c r="AL135" s="67"/>
    </row>
  </sheetData>
  <sheetProtection algorithmName="SHA-512" hashValue="d2GgvOGJGPZjlDTgAtHBmflFPQr2X1HZHrNN83NH4x/THGpwjUkmNWDS6eReJ5aga3nPdFR6qm4asaqOZg9NcQ==" saltValue="7F+FP9A3WN8nwosVS9Y6dw==" spinCount="100000" sheet="1" objects="1" scenarios="1"/>
  <mergeCells count="265">
    <mergeCell ref="A114:H114"/>
    <mergeCell ref="A115:H115"/>
    <mergeCell ref="A116:H116"/>
    <mergeCell ref="A117:H117"/>
    <mergeCell ref="A118:H118"/>
    <mergeCell ref="A119:H119"/>
    <mergeCell ref="AD97:AF98"/>
    <mergeCell ref="A93:AF93"/>
    <mergeCell ref="A96:AF96"/>
    <mergeCell ref="A111:H111"/>
    <mergeCell ref="A112:H112"/>
    <mergeCell ref="A113:H113"/>
    <mergeCell ref="A108:AF108"/>
    <mergeCell ref="A109:B109"/>
    <mergeCell ref="C109:N109"/>
    <mergeCell ref="O109:P109"/>
    <mergeCell ref="Q109:R109"/>
    <mergeCell ref="S109:T109"/>
    <mergeCell ref="U109:AF109"/>
    <mergeCell ref="U103:AC103"/>
    <mergeCell ref="A106:AF106"/>
    <mergeCell ref="A105:AF105"/>
    <mergeCell ref="AD103:AF103"/>
    <mergeCell ref="A103:B103"/>
    <mergeCell ref="AD87:AF87"/>
    <mergeCell ref="A99:B102"/>
    <mergeCell ref="C99:N99"/>
    <mergeCell ref="O99:P102"/>
    <mergeCell ref="Q99:R99"/>
    <mergeCell ref="S99:T102"/>
    <mergeCell ref="U99:AC99"/>
    <mergeCell ref="AD99:AF102"/>
    <mergeCell ref="D100:N100"/>
    <mergeCell ref="Q100:R100"/>
    <mergeCell ref="U100:AC100"/>
    <mergeCell ref="D101:N101"/>
    <mergeCell ref="U101:AC101"/>
    <mergeCell ref="D102:N102"/>
    <mergeCell ref="U102:AC102"/>
    <mergeCell ref="Q101:R101"/>
    <mergeCell ref="Q102:R102"/>
    <mergeCell ref="A89:AF89"/>
    <mergeCell ref="O87:P87"/>
    <mergeCell ref="Q87:R87"/>
    <mergeCell ref="A95:AF95"/>
    <mergeCell ref="D67:N67"/>
    <mergeCell ref="Q67:R67"/>
    <mergeCell ref="O63:P64"/>
    <mergeCell ref="A65:AF65"/>
    <mergeCell ref="A59:B59"/>
    <mergeCell ref="D69:N69"/>
    <mergeCell ref="D58:N58"/>
    <mergeCell ref="C63:N64"/>
    <mergeCell ref="Q63:R64"/>
    <mergeCell ref="AD59:AF59"/>
    <mergeCell ref="AD66:AF69"/>
    <mergeCell ref="Q58:R58"/>
    <mergeCell ref="U58:AC58"/>
    <mergeCell ref="O56:P58"/>
    <mergeCell ref="Q66:R66"/>
    <mergeCell ref="U66:AC66"/>
    <mergeCell ref="S63:T64"/>
    <mergeCell ref="U63:AC64"/>
    <mergeCell ref="AD63:AF64"/>
    <mergeCell ref="A61:AF61"/>
    <mergeCell ref="A63:B64"/>
    <mergeCell ref="A62:AF62"/>
    <mergeCell ref="A1:AF1"/>
    <mergeCell ref="A2:AF2"/>
    <mergeCell ref="B4:Q4"/>
    <mergeCell ref="A18:AF18"/>
    <mergeCell ref="A20:B21"/>
    <mergeCell ref="A29:B30"/>
    <mergeCell ref="C29:N29"/>
    <mergeCell ref="O29:P30"/>
    <mergeCell ref="Q29:R30"/>
    <mergeCell ref="S29:T30"/>
    <mergeCell ref="D27:N27"/>
    <mergeCell ref="Q27:R27"/>
    <mergeCell ref="Q24:R24"/>
    <mergeCell ref="U24:AC24"/>
    <mergeCell ref="O22:P28"/>
    <mergeCell ref="AD29:AF30"/>
    <mergeCell ref="B13:H13"/>
    <mergeCell ref="B6:H6"/>
    <mergeCell ref="B5:H5"/>
    <mergeCell ref="T4:AI4"/>
    <mergeCell ref="B7:H7"/>
    <mergeCell ref="B8:H8"/>
    <mergeCell ref="B11:H11"/>
    <mergeCell ref="B12:H12"/>
    <mergeCell ref="AD20:AF21"/>
    <mergeCell ref="A22:B28"/>
    <mergeCell ref="C22:N22"/>
    <mergeCell ref="Q22:R22"/>
    <mergeCell ref="D25:N25"/>
    <mergeCell ref="Q25:R25"/>
    <mergeCell ref="S22:T28"/>
    <mergeCell ref="U27:AC27"/>
    <mergeCell ref="D28:N28"/>
    <mergeCell ref="Q28:R28"/>
    <mergeCell ref="Q26:R26"/>
    <mergeCell ref="U26:AC26"/>
    <mergeCell ref="B14:H14"/>
    <mergeCell ref="B15:H15"/>
    <mergeCell ref="B16:H16"/>
    <mergeCell ref="C20:N21"/>
    <mergeCell ref="O20:P21"/>
    <mergeCell ref="Q20:R21"/>
    <mergeCell ref="S20:T21"/>
    <mergeCell ref="U20:AC21"/>
    <mergeCell ref="C103:N103"/>
    <mergeCell ref="O103:P103"/>
    <mergeCell ref="Q103:R103"/>
    <mergeCell ref="S103:T103"/>
    <mergeCell ref="A44:B44"/>
    <mergeCell ref="C44:N44"/>
    <mergeCell ref="O44:P44"/>
    <mergeCell ref="Q44:R44"/>
    <mergeCell ref="U29:AC30"/>
    <mergeCell ref="C30:N30"/>
    <mergeCell ref="U67:AC67"/>
    <mergeCell ref="C66:N66"/>
    <mergeCell ref="O66:P69"/>
    <mergeCell ref="S66:T69"/>
    <mergeCell ref="Q69:R69"/>
    <mergeCell ref="U69:AC69"/>
    <mergeCell ref="B10:H10"/>
    <mergeCell ref="B9:H9"/>
    <mergeCell ref="A97:B98"/>
    <mergeCell ref="C97:N98"/>
    <mergeCell ref="O97:P98"/>
    <mergeCell ref="Q97:R98"/>
    <mergeCell ref="S97:T98"/>
    <mergeCell ref="U97:AC98"/>
    <mergeCell ref="A87:B87"/>
    <mergeCell ref="C87:N87"/>
    <mergeCell ref="S87:T87"/>
    <mergeCell ref="U87:AC87"/>
    <mergeCell ref="A90:AF90"/>
    <mergeCell ref="A92:AF92"/>
    <mergeCell ref="U28:AC28"/>
    <mergeCell ref="U25:AC25"/>
    <mergeCell ref="D26:N26"/>
    <mergeCell ref="U22:AC22"/>
    <mergeCell ref="AD22:AF28"/>
    <mergeCell ref="D23:N23"/>
    <mergeCell ref="Q23:R23"/>
    <mergeCell ref="U23:AC23"/>
    <mergeCell ref="D24:N24"/>
    <mergeCell ref="A19:AF19"/>
    <mergeCell ref="A31:B31"/>
    <mergeCell ref="C31:N31"/>
    <mergeCell ref="O31:P31"/>
    <mergeCell ref="Q31:R31"/>
    <mergeCell ref="S31:T31"/>
    <mergeCell ref="U31:AC31"/>
    <mergeCell ref="A33:AF33"/>
    <mergeCell ref="A34:AF34"/>
    <mergeCell ref="A37:AF37"/>
    <mergeCell ref="A36:AF36"/>
    <mergeCell ref="AD31:AF31"/>
    <mergeCell ref="A39:AF39"/>
    <mergeCell ref="A41:B42"/>
    <mergeCell ref="C41:N42"/>
    <mergeCell ref="O41:P42"/>
    <mergeCell ref="Q41:R42"/>
    <mergeCell ref="S41:T42"/>
    <mergeCell ref="U41:AC42"/>
    <mergeCell ref="AD41:AF42"/>
    <mergeCell ref="A40:AF40"/>
    <mergeCell ref="A49:AF49"/>
    <mergeCell ref="S43:T43"/>
    <mergeCell ref="A47:AF47"/>
    <mergeCell ref="Q43:R43"/>
    <mergeCell ref="U43:AC43"/>
    <mergeCell ref="A52:AF52"/>
    <mergeCell ref="S44:T44"/>
    <mergeCell ref="U44:AC44"/>
    <mergeCell ref="A46:AF46"/>
    <mergeCell ref="AD43:AF43"/>
    <mergeCell ref="A43:B43"/>
    <mergeCell ref="C43:N43"/>
    <mergeCell ref="O43:P43"/>
    <mergeCell ref="AD44:AF44"/>
    <mergeCell ref="A50:AF50"/>
    <mergeCell ref="Q54:R55"/>
    <mergeCell ref="S54:T55"/>
    <mergeCell ref="U54:AC55"/>
    <mergeCell ref="AD54:AF55"/>
    <mergeCell ref="C54:N55"/>
    <mergeCell ref="A53:AF53"/>
    <mergeCell ref="A54:B55"/>
    <mergeCell ref="O54:P55"/>
    <mergeCell ref="C59:N59"/>
    <mergeCell ref="O59:P59"/>
    <mergeCell ref="C56:N56"/>
    <mergeCell ref="AD56:AF58"/>
    <mergeCell ref="D57:N57"/>
    <mergeCell ref="Q59:R59"/>
    <mergeCell ref="S59:T59"/>
    <mergeCell ref="U59:AC59"/>
    <mergeCell ref="S56:T58"/>
    <mergeCell ref="A56:B58"/>
    <mergeCell ref="Q56:R56"/>
    <mergeCell ref="U56:AC56"/>
    <mergeCell ref="Q57:R57"/>
    <mergeCell ref="U57:AC57"/>
    <mergeCell ref="E80:N80"/>
    <mergeCell ref="Q80:R80"/>
    <mergeCell ref="U80:AC80"/>
    <mergeCell ref="Q77:R77"/>
    <mergeCell ref="A71:B86"/>
    <mergeCell ref="E83:N83"/>
    <mergeCell ref="Q83:R83"/>
    <mergeCell ref="U83:AC83"/>
    <mergeCell ref="E84:N84"/>
    <mergeCell ref="Q84:R84"/>
    <mergeCell ref="U84:AC84"/>
    <mergeCell ref="O71:P86"/>
    <mergeCell ref="S71:T86"/>
    <mergeCell ref="Q85:R85"/>
    <mergeCell ref="E85:N85"/>
    <mergeCell ref="Q86:R86"/>
    <mergeCell ref="D86:N86"/>
    <mergeCell ref="U86:AC86"/>
    <mergeCell ref="U85:AC85"/>
    <mergeCell ref="E79:N79"/>
    <mergeCell ref="D82:N82"/>
    <mergeCell ref="Q82:R82"/>
    <mergeCell ref="U82:AC82"/>
    <mergeCell ref="E81:N81"/>
    <mergeCell ref="Q79:R79"/>
    <mergeCell ref="U79:AC79"/>
    <mergeCell ref="D75:N75"/>
    <mergeCell ref="Q75:R75"/>
    <mergeCell ref="U75:AC75"/>
    <mergeCell ref="D76:N76"/>
    <mergeCell ref="Q76:R76"/>
    <mergeCell ref="U76:AC76"/>
    <mergeCell ref="D77:N77"/>
    <mergeCell ref="C71:N71"/>
    <mergeCell ref="Q71:R71"/>
    <mergeCell ref="U71:AC71"/>
    <mergeCell ref="A66:B69"/>
    <mergeCell ref="D68:N68"/>
    <mergeCell ref="Q68:R68"/>
    <mergeCell ref="U68:AC68"/>
    <mergeCell ref="D78:N78"/>
    <mergeCell ref="Q78:R78"/>
    <mergeCell ref="U78:AC78"/>
    <mergeCell ref="D74:N74"/>
    <mergeCell ref="Q74:R74"/>
    <mergeCell ref="U74:AC74"/>
    <mergeCell ref="D72:N72"/>
    <mergeCell ref="Q72:R72"/>
    <mergeCell ref="U77:AC77"/>
    <mergeCell ref="U72:AC72"/>
    <mergeCell ref="D73:N73"/>
    <mergeCell ref="Q73:R73"/>
    <mergeCell ref="U73:AC73"/>
    <mergeCell ref="A70:AF70"/>
    <mergeCell ref="AD71:AF85"/>
    <mergeCell ref="Q81:R81"/>
    <mergeCell ref="U81:AC81"/>
  </mergeCells>
  <dataValidations count="3">
    <dataValidation type="list" allowBlank="1" showInputMessage="1" showErrorMessage="1" sqref="Q43:R43 Q72:R77 Q86:R86 Q23:R30 Q69:R69" xr:uid="{00000000-0002-0000-0700-000003000000}">
      <formula1>$AL$123:$AL$126</formula1>
    </dataValidation>
    <dataValidation type="list" allowBlank="1" showInputMessage="1" showErrorMessage="1" sqref="Q57:R58 Q83:R85 Q79:R81 Q67:R68" xr:uid="{F4A3787D-0755-402C-ABA9-25B9238A8F75}">
      <formula1>$AL$123:$AL$127</formula1>
    </dataValidation>
    <dataValidation type="list" allowBlank="1" showInputMessage="1" showErrorMessage="1" sqref="Q100:R102" xr:uid="{F5CDAAEB-AE90-4812-A532-758219AD0FC4}">
      <formula1>$AL$119:$AL$121</formula1>
    </dataValidation>
  </dataValidations>
  <hyperlinks>
    <hyperlink ref="A112:E112" location="'Smear-Xpert Module'!A1" display="- Smear-Xpert Module" xr:uid="{406E9F02-1687-44E9-834B-3AC5972F698C}"/>
    <hyperlink ref="A113:E113" location="'DST Module'!A1" display="- DST module" xr:uid="{89C68615-EB95-4D40-A68C-0CD25BECB309}"/>
    <hyperlink ref="A114:E114" location="'Smear-Xpert Module'!A1" display="- Smear-Xpert Module" xr:uid="{C580E9A3-7FC1-4A9E-97F0-C457C24C6413}"/>
    <hyperlink ref="A115:E115" location="'Culture Module'!A1" display="- Culture module" xr:uid="{8BD741D2-9496-41FE-9551-30242603FBB5}"/>
    <hyperlink ref="A116:E116" location="'DST Module'!A1" display="- DST module" xr:uid="{E8474200-BD4F-463F-86C8-A8322D3F6148}"/>
    <hyperlink ref="A117:E117" location="'Smear-Xpert Module'!A1" display="- Smear-Xpert Module" xr:uid="{AF6504B8-8A40-41CA-BCD8-76A88C974C62}"/>
    <hyperlink ref="A118:E118" location="'Culture Module'!A1" display="- Culture module" xr:uid="{BA9F1881-FD53-4C5B-8942-3F1C26D6A9EC}"/>
    <hyperlink ref="A119:E119" location="'DST Module'!A1" display="- DST module" xr:uid="{45CFD2E0-6C85-4F2E-BE2F-57AA815B5DB6}"/>
    <hyperlink ref="A112:H112" location="'General TB Module'!A1" display="- General module" xr:uid="{289316A0-A24B-4171-8C05-9F05C4B70F41}"/>
    <hyperlink ref="A113:H113" location="Culture!A1" display="- Culture module" xr:uid="{A2BE0D8F-AE14-4C8B-B2AA-FB78840AB4FC}"/>
    <hyperlink ref="A114:H114" location="DST!A1" display="- DST module" xr:uid="{7223888E-4B1D-4B0D-9B60-9DB4A0B42E7D}"/>
    <hyperlink ref="A115:H115" location="Xpert!A1" display="- Xpert module" xr:uid="{0BCB1770-4C0D-402E-9A46-319EAE53DB3C}"/>
    <hyperlink ref="A116:H116" location="'TB LAMP'!A1" display="- TB-LAMP module" xr:uid="{9A0B8A08-1E1A-42B6-979A-DD4239FC7622}"/>
    <hyperlink ref="A117:H117" location="'LF LAM'!A1" display="- LF-LAM module" xr:uid="{E45108C0-6822-443A-9000-BF42EF6E70EC}"/>
    <hyperlink ref="A118:H118" location="LPA!A1" display="- LPA module" xr:uid="{41747C00-69C0-4B3C-87F3-89BA57C531C4}"/>
    <hyperlink ref="A119:H119" location="Truenat!A1" display="- Truenat module" xr:uid="{970F0410-C106-44D6-B633-C85C99F3EB2C}"/>
  </hyperlink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AK167"/>
  <sheetViews>
    <sheetView showGridLines="0" zoomScaleNormal="100" workbookViewId="0">
      <pane ySplit="2" topLeftCell="A3" activePane="bottomLeft" state="frozen"/>
      <selection pane="bottomLeft" activeCell="AC8" sqref="AC8"/>
    </sheetView>
  </sheetViews>
  <sheetFormatPr baseColWidth="10" defaultColWidth="9.1640625" defaultRowHeight="14"/>
  <cols>
    <col min="1" max="12" width="5.5" style="16" customWidth="1"/>
    <col min="13" max="13" width="5.83203125" style="16" bestFit="1" customWidth="1"/>
    <col min="14" max="34" width="5.5" style="16" customWidth="1"/>
    <col min="35" max="37" width="5.5" style="16" hidden="1" customWidth="1"/>
    <col min="38" max="16384" width="9.1640625" style="16"/>
  </cols>
  <sheetData>
    <row r="1" spans="1:35" ht="130" customHeight="1">
      <c r="A1" s="564" t="s">
        <v>1734</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row>
    <row r="2" spans="1:35" ht="33.75" customHeight="1">
      <c r="A2" s="565" t="s">
        <v>1027</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row>
    <row r="3" spans="1:35" ht="13" customHeight="1">
      <c r="A3" s="42"/>
      <c r="B3" s="42"/>
      <c r="C3" s="42"/>
      <c r="D3" s="42"/>
      <c r="E3" s="42"/>
      <c r="F3" s="42"/>
      <c r="G3" s="42"/>
      <c r="H3" s="42"/>
      <c r="I3" s="42"/>
      <c r="J3" s="42"/>
      <c r="K3" s="42"/>
      <c r="L3" s="42"/>
      <c r="M3" s="42"/>
      <c r="N3" s="43"/>
      <c r="O3" s="43"/>
      <c r="P3" s="43"/>
      <c r="Q3" s="43"/>
      <c r="R3" s="43"/>
      <c r="S3" s="43"/>
      <c r="T3" s="43"/>
      <c r="U3" s="43"/>
      <c r="V3" s="43"/>
      <c r="W3" s="43"/>
      <c r="X3" s="43"/>
      <c r="Y3" s="43"/>
      <c r="Z3" s="43"/>
      <c r="AA3" s="43"/>
      <c r="AB3" s="43"/>
      <c r="AC3" s="43"/>
      <c r="AD3" s="43"/>
      <c r="AE3" s="43"/>
      <c r="AF3" s="43"/>
    </row>
    <row r="4" spans="1:35" s="30" customFormat="1" ht="13.5" customHeight="1">
      <c r="A4" s="16" t="s">
        <v>1028</v>
      </c>
      <c r="B4" s="578" t="s">
        <v>992</v>
      </c>
      <c r="C4" s="578"/>
      <c r="D4" s="578"/>
      <c r="E4" s="578"/>
      <c r="F4" s="578"/>
      <c r="G4" s="578"/>
      <c r="H4" s="578"/>
      <c r="I4" s="578"/>
      <c r="J4" s="578"/>
      <c r="K4" s="578"/>
      <c r="L4" s="578"/>
      <c r="M4" s="578"/>
      <c r="N4" s="19"/>
      <c r="O4" s="19"/>
      <c r="P4" s="19"/>
      <c r="Q4" s="19"/>
      <c r="S4" s="16"/>
      <c r="T4" s="572"/>
      <c r="U4" s="572"/>
      <c r="V4" s="572"/>
      <c r="W4" s="572"/>
      <c r="X4" s="572"/>
      <c r="Y4" s="572"/>
      <c r="Z4" s="572"/>
      <c r="AA4" s="572"/>
      <c r="AB4" s="572"/>
      <c r="AC4" s="572"/>
      <c r="AD4" s="572"/>
      <c r="AE4" s="572"/>
      <c r="AF4" s="572"/>
      <c r="AG4" s="572"/>
      <c r="AH4" s="572"/>
      <c r="AI4" s="572"/>
    </row>
    <row r="5" spans="1:35" s="30" customFormat="1" ht="13.5" customHeight="1">
      <c r="A5" s="19"/>
      <c r="B5" s="573"/>
      <c r="C5" s="573"/>
      <c r="D5" s="573"/>
      <c r="E5" s="573"/>
      <c r="F5" s="573"/>
      <c r="G5" s="573"/>
      <c r="H5" s="573"/>
      <c r="I5" s="51" t="s">
        <v>97</v>
      </c>
      <c r="J5" s="51" t="s">
        <v>98</v>
      </c>
      <c r="K5" s="51" t="s">
        <v>99</v>
      </c>
      <c r="L5" s="51" t="s">
        <v>100</v>
      </c>
      <c r="M5" s="44" t="s">
        <v>84</v>
      </c>
      <c r="N5" s="47"/>
      <c r="O5" s="47"/>
      <c r="P5" s="47"/>
      <c r="Q5" s="47"/>
      <c r="S5" s="16"/>
      <c r="T5" s="46"/>
      <c r="U5" s="46"/>
      <c r="V5" s="46"/>
      <c r="W5" s="46"/>
      <c r="X5" s="46"/>
      <c r="Y5" s="46"/>
      <c r="Z5" s="46"/>
      <c r="AA5" s="46"/>
      <c r="AB5" s="46"/>
      <c r="AC5" s="46"/>
      <c r="AD5" s="46"/>
      <c r="AE5" s="46"/>
      <c r="AF5" s="46"/>
      <c r="AG5" s="46"/>
      <c r="AH5" s="46"/>
      <c r="AI5" s="46"/>
    </row>
    <row r="6" spans="1:35" s="30" customFormat="1" ht="13.5" customHeight="1">
      <c r="A6" s="19"/>
      <c r="B6" s="513" t="s">
        <v>994</v>
      </c>
      <c r="C6" s="513"/>
      <c r="D6" s="513"/>
      <c r="E6" s="513"/>
      <c r="F6" s="513"/>
      <c r="G6" s="513"/>
      <c r="H6" s="513"/>
      <c r="I6" s="307"/>
      <c r="J6" s="307"/>
      <c r="K6" s="307"/>
      <c r="L6" s="307"/>
      <c r="M6" s="18">
        <f>SUM(I6:L6)</f>
        <v>0</v>
      </c>
      <c r="N6" s="47"/>
      <c r="O6" s="47"/>
      <c r="P6" s="47"/>
      <c r="Q6" s="47"/>
      <c r="S6" s="16"/>
      <c r="T6" s="46"/>
      <c r="U6" s="46"/>
      <c r="V6" s="46"/>
      <c r="W6" s="46"/>
      <c r="X6" s="46"/>
      <c r="Y6" s="46"/>
      <c r="Z6" s="46"/>
      <c r="AA6" s="46"/>
      <c r="AB6" s="46"/>
      <c r="AC6" s="46"/>
      <c r="AD6" s="46"/>
      <c r="AE6" s="46"/>
      <c r="AF6" s="46"/>
      <c r="AG6" s="46"/>
      <c r="AH6" s="46"/>
      <c r="AI6" s="46"/>
    </row>
    <row r="7" spans="1:35" ht="15">
      <c r="B7" s="573" t="s">
        <v>1029</v>
      </c>
      <c r="C7" s="573"/>
      <c r="D7" s="573"/>
      <c r="E7" s="573"/>
      <c r="F7" s="573"/>
      <c r="G7" s="573"/>
      <c r="H7" s="573"/>
      <c r="I7" s="51" t="s">
        <v>97</v>
      </c>
      <c r="J7" s="51" t="s">
        <v>98</v>
      </c>
      <c r="K7" s="51" t="s">
        <v>99</v>
      </c>
      <c r="L7" s="51" t="s">
        <v>100</v>
      </c>
      <c r="M7" s="44" t="s">
        <v>84</v>
      </c>
    </row>
    <row r="8" spans="1:35">
      <c r="B8" s="513" t="s">
        <v>1031</v>
      </c>
      <c r="C8" s="513"/>
      <c r="D8" s="513"/>
      <c r="E8" s="513"/>
      <c r="F8" s="513"/>
      <c r="G8" s="513"/>
      <c r="H8" s="513"/>
      <c r="I8" s="59"/>
      <c r="J8" s="59"/>
      <c r="K8" s="59"/>
      <c r="L8" s="59"/>
      <c r="M8" s="18">
        <f>SUM(I8:L8)</f>
        <v>0</v>
      </c>
    </row>
    <row r="9" spans="1:35">
      <c r="B9" s="513" t="s">
        <v>1030</v>
      </c>
      <c r="C9" s="513"/>
      <c r="D9" s="513"/>
      <c r="E9" s="513"/>
      <c r="F9" s="513"/>
      <c r="G9" s="513"/>
      <c r="H9" s="513"/>
      <c r="I9" s="59"/>
      <c r="J9" s="59"/>
      <c r="K9" s="59"/>
      <c r="L9" s="59"/>
      <c r="M9" s="18">
        <f t="shared" ref="M9:M11" si="0">SUM(I9:L9)</f>
        <v>0</v>
      </c>
    </row>
    <row r="10" spans="1:35">
      <c r="B10" s="513" t="s">
        <v>996</v>
      </c>
      <c r="C10" s="513"/>
      <c r="D10" s="513"/>
      <c r="E10" s="513"/>
      <c r="F10" s="513"/>
      <c r="G10" s="513"/>
      <c r="H10" s="513"/>
      <c r="I10" s="59"/>
      <c r="J10" s="59"/>
      <c r="K10" s="59"/>
      <c r="L10" s="59"/>
      <c r="M10" s="18">
        <f t="shared" si="0"/>
        <v>0</v>
      </c>
    </row>
    <row r="11" spans="1:35">
      <c r="B11" s="566" t="s">
        <v>1032</v>
      </c>
      <c r="C11" s="554"/>
      <c r="D11" s="554"/>
      <c r="E11" s="554"/>
      <c r="F11" s="554"/>
      <c r="G11" s="554"/>
      <c r="H11" s="567"/>
      <c r="I11" s="59"/>
      <c r="J11" s="59"/>
      <c r="K11" s="59"/>
      <c r="L11" s="59"/>
      <c r="M11" s="18">
        <f t="shared" si="0"/>
        <v>0</v>
      </c>
    </row>
    <row r="12" spans="1:35">
      <c r="B12" s="566" t="s">
        <v>1184</v>
      </c>
      <c r="C12" s="554"/>
      <c r="D12" s="554"/>
      <c r="E12" s="554"/>
      <c r="F12" s="554"/>
      <c r="G12" s="554"/>
      <c r="H12" s="567"/>
      <c r="I12" s="59"/>
      <c r="J12" s="59"/>
      <c r="K12" s="59"/>
      <c r="L12" s="59"/>
      <c r="M12" s="18">
        <f>SUM(I12:L12)</f>
        <v>0</v>
      </c>
    </row>
    <row r="13" spans="1:35">
      <c r="B13" s="568" t="s">
        <v>997</v>
      </c>
      <c r="C13" s="568"/>
      <c r="D13" s="568"/>
      <c r="E13" s="568"/>
      <c r="F13" s="568"/>
      <c r="G13" s="568"/>
      <c r="H13" s="568"/>
      <c r="I13" s="48">
        <f>SUM(I8:I12)</f>
        <v>0</v>
      </c>
      <c r="J13" s="56">
        <f>SUM(J8:J12)</f>
        <v>0</v>
      </c>
      <c r="K13" s="56">
        <f>SUM(K8:K12)</f>
        <v>0</v>
      </c>
      <c r="L13" s="56">
        <f>SUM(L8:L12)</f>
        <v>0</v>
      </c>
      <c r="M13" s="18">
        <f>SUM(I13:L13)</f>
        <v>0</v>
      </c>
    </row>
    <row r="14" spans="1:35" ht="15">
      <c r="B14" s="573" t="s">
        <v>1033</v>
      </c>
      <c r="C14" s="573"/>
      <c r="D14" s="573"/>
      <c r="E14" s="573"/>
      <c r="F14" s="573"/>
      <c r="G14" s="573"/>
      <c r="H14" s="573"/>
      <c r="I14" s="51" t="s">
        <v>97</v>
      </c>
      <c r="J14" s="51" t="s">
        <v>98</v>
      </c>
      <c r="K14" s="51" t="s">
        <v>99</v>
      </c>
      <c r="L14" s="51" t="s">
        <v>100</v>
      </c>
      <c r="M14" s="44"/>
    </row>
    <row r="15" spans="1:35">
      <c r="B15" s="513" t="s">
        <v>1031</v>
      </c>
      <c r="C15" s="513"/>
      <c r="D15" s="513"/>
      <c r="E15" s="513"/>
      <c r="F15" s="513"/>
      <c r="G15" s="513"/>
      <c r="H15" s="513"/>
      <c r="I15" s="59"/>
      <c r="J15" s="59"/>
      <c r="K15" s="59"/>
      <c r="L15" s="59"/>
      <c r="M15" s="18">
        <f>SUM(I15:L15)</f>
        <v>0</v>
      </c>
    </row>
    <row r="16" spans="1:35">
      <c r="B16" s="513" t="s">
        <v>1030</v>
      </c>
      <c r="C16" s="513"/>
      <c r="D16" s="513"/>
      <c r="E16" s="513"/>
      <c r="F16" s="513"/>
      <c r="G16" s="513"/>
      <c r="H16" s="513"/>
      <c r="I16" s="59"/>
      <c r="J16" s="59"/>
      <c r="K16" s="59"/>
      <c r="L16" s="59"/>
      <c r="M16" s="18">
        <f t="shared" ref="M16:M20" si="1">SUM(I16:L16)</f>
        <v>0</v>
      </c>
    </row>
    <row r="17" spans="1:35">
      <c r="B17" s="513" t="s">
        <v>996</v>
      </c>
      <c r="C17" s="513"/>
      <c r="D17" s="513"/>
      <c r="E17" s="513"/>
      <c r="F17" s="513"/>
      <c r="G17" s="513"/>
      <c r="H17" s="513"/>
      <c r="I17" s="59"/>
      <c r="J17" s="59"/>
      <c r="K17" s="59"/>
      <c r="L17" s="59"/>
      <c r="M17" s="18">
        <f t="shared" si="1"/>
        <v>0</v>
      </c>
    </row>
    <row r="18" spans="1:35">
      <c r="B18" s="566" t="s">
        <v>1032</v>
      </c>
      <c r="C18" s="554"/>
      <c r="D18" s="554"/>
      <c r="E18" s="554"/>
      <c r="F18" s="554"/>
      <c r="G18" s="554"/>
      <c r="H18" s="567"/>
      <c r="I18" s="59"/>
      <c r="J18" s="59"/>
      <c r="K18" s="59"/>
      <c r="L18" s="59"/>
      <c r="M18" s="18">
        <f t="shared" si="1"/>
        <v>0</v>
      </c>
    </row>
    <row r="19" spans="1:35">
      <c r="B19" s="568" t="s">
        <v>997</v>
      </c>
      <c r="C19" s="568"/>
      <c r="D19" s="568"/>
      <c r="E19" s="568"/>
      <c r="F19" s="568"/>
      <c r="G19" s="568"/>
      <c r="H19" s="568"/>
      <c r="I19" s="48">
        <f>SUM(I15:I18)</f>
        <v>0</v>
      </c>
      <c r="J19" s="48">
        <f>SUM(J15:J18)</f>
        <v>0</v>
      </c>
      <c r="K19" s="48">
        <f>SUM(K15:K18)</f>
        <v>0</v>
      </c>
      <c r="L19" s="48">
        <f>SUM(L15:L18)</f>
        <v>0</v>
      </c>
      <c r="M19" s="18">
        <f t="shared" si="1"/>
        <v>0</v>
      </c>
    </row>
    <row r="20" spans="1:35">
      <c r="B20" s="569" t="s">
        <v>1034</v>
      </c>
      <c r="C20" s="570"/>
      <c r="D20" s="570"/>
      <c r="E20" s="570"/>
      <c r="F20" s="570"/>
      <c r="G20" s="570"/>
      <c r="H20" s="571"/>
      <c r="I20" s="48">
        <f>I19+I13</f>
        <v>0</v>
      </c>
      <c r="J20" s="48">
        <f>J19+J13</f>
        <v>0</v>
      </c>
      <c r="K20" s="48">
        <f>K19+K13</f>
        <v>0</v>
      </c>
      <c r="L20" s="48">
        <f>L19+L13</f>
        <v>0</v>
      </c>
      <c r="M20" s="18">
        <f t="shared" si="1"/>
        <v>0</v>
      </c>
    </row>
    <row r="21" spans="1:35">
      <c r="B21" s="553" t="s">
        <v>998</v>
      </c>
      <c r="C21" s="553"/>
      <c r="D21" s="553"/>
      <c r="E21" s="553"/>
      <c r="F21" s="553"/>
      <c r="G21" s="553"/>
      <c r="H21" s="553"/>
    </row>
    <row r="22" spans="1:35">
      <c r="B22" s="553" t="s">
        <v>1035</v>
      </c>
      <c r="C22" s="553"/>
      <c r="D22" s="553"/>
      <c r="E22" s="553"/>
      <c r="F22" s="553"/>
      <c r="G22" s="553"/>
      <c r="H22" s="553"/>
    </row>
    <row r="23" spans="1:35">
      <c r="B23" s="553" t="s">
        <v>999</v>
      </c>
      <c r="C23" s="553"/>
      <c r="D23" s="553"/>
      <c r="E23" s="553"/>
      <c r="F23" s="553"/>
      <c r="G23" s="553"/>
      <c r="H23" s="553"/>
    </row>
    <row r="25" spans="1:35" ht="13.5" customHeight="1">
      <c r="A25" s="541" t="s">
        <v>37</v>
      </c>
      <c r="B25" s="542"/>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3"/>
    </row>
    <row r="26" spans="1:35" ht="13.5" customHeight="1">
      <c r="A26" s="533" t="s">
        <v>1176</v>
      </c>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5"/>
    </row>
    <row r="27" spans="1:35" s="19" customFormat="1" ht="13.5" customHeight="1">
      <c r="A27" s="514" t="s">
        <v>39</v>
      </c>
      <c r="B27" s="514"/>
      <c r="C27" s="539" t="s">
        <v>40</v>
      </c>
      <c r="D27" s="539"/>
      <c r="E27" s="539"/>
      <c r="F27" s="539"/>
      <c r="G27" s="539"/>
      <c r="H27" s="539"/>
      <c r="I27" s="539"/>
      <c r="J27" s="539"/>
      <c r="K27" s="539"/>
      <c r="L27" s="539"/>
      <c r="M27" s="539"/>
      <c r="N27" s="539"/>
      <c r="O27" s="514" t="s">
        <v>41</v>
      </c>
      <c r="P27" s="514"/>
      <c r="Q27" s="524" t="s">
        <v>42</v>
      </c>
      <c r="R27" s="525"/>
      <c r="S27" s="514" t="s">
        <v>43</v>
      </c>
      <c r="T27" s="514"/>
      <c r="U27" s="539" t="s">
        <v>44</v>
      </c>
      <c r="V27" s="539"/>
      <c r="W27" s="539"/>
      <c r="X27" s="539"/>
      <c r="Y27" s="539"/>
      <c r="Z27" s="539"/>
      <c r="AA27" s="539"/>
      <c r="AB27" s="539"/>
      <c r="AC27" s="539"/>
      <c r="AD27" s="514" t="s">
        <v>45</v>
      </c>
      <c r="AE27" s="514"/>
      <c r="AF27" s="514"/>
    </row>
    <row r="28" spans="1:35" ht="13.5" customHeight="1">
      <c r="A28" s="514"/>
      <c r="B28" s="514"/>
      <c r="C28" s="581"/>
      <c r="D28" s="581"/>
      <c r="E28" s="581"/>
      <c r="F28" s="581"/>
      <c r="G28" s="581"/>
      <c r="H28" s="581"/>
      <c r="I28" s="581"/>
      <c r="J28" s="581"/>
      <c r="K28" s="581"/>
      <c r="L28" s="581"/>
      <c r="M28" s="581"/>
      <c r="N28" s="581"/>
      <c r="O28" s="514"/>
      <c r="P28" s="514"/>
      <c r="Q28" s="528"/>
      <c r="R28" s="529"/>
      <c r="S28" s="514"/>
      <c r="T28" s="514"/>
      <c r="U28" s="539"/>
      <c r="V28" s="539"/>
      <c r="W28" s="539"/>
      <c r="X28" s="539"/>
      <c r="Y28" s="539"/>
      <c r="Z28" s="539"/>
      <c r="AA28" s="539"/>
      <c r="AB28" s="539"/>
      <c r="AC28" s="539"/>
      <c r="AD28" s="514"/>
      <c r="AE28" s="514"/>
      <c r="AF28" s="514"/>
    </row>
    <row r="29" spans="1:35" s="30" customFormat="1" ht="40.5" customHeight="1">
      <c r="A29" s="507" t="s">
        <v>1036</v>
      </c>
      <c r="B29" s="560"/>
      <c r="C29" s="579" t="s">
        <v>101</v>
      </c>
      <c r="D29" s="580"/>
      <c r="E29" s="580"/>
      <c r="F29" s="580"/>
      <c r="G29" s="580"/>
      <c r="H29" s="580"/>
      <c r="I29" s="580"/>
      <c r="J29" s="580"/>
      <c r="K29" s="580"/>
      <c r="L29" s="580"/>
      <c r="M29" s="580"/>
      <c r="N29" s="580"/>
      <c r="O29" s="524">
        <f>IF(Q29="N/A",0,IF(Q29="Answer all sub questions",3,IF(Q29="Yes",3,IF(Q29="Partial",3,IF(Q29="No",3,IF(Q29="",3))))))</f>
        <v>3</v>
      </c>
      <c r="P29" s="525"/>
      <c r="Q29" s="537" t="str">
        <f>IF(AJ38&gt;10,"Answer all sub questions",IF(AJ38=(9*1.001),"N/A",IF(AJ38&gt;=9,"Yes",IF(AJ38=8.008,"No",IF(AJ38=7.007,"No",IF(AJ38=6.006,"No",IF(AJ38=5.005,"No",IF(AJ38=4.004,"No",IF(AJ38=3.003,"No",IF(AJ38=2.002,"No",IF(AJ38=1.001,"No",IF(AJ38=0,"No",IF(AJ38&gt;=0.5,"Partial",IF(AJ38&lt;=8.5,"Partial"))))))))))))))</f>
        <v>Answer all sub questions</v>
      </c>
      <c r="R29" s="514"/>
      <c r="S29" s="524">
        <f>IF(Q29="N/A",O29,IF(Q29="Answer all sub questions",0,IF(Q29="Yes",O29,IF(Q29="Partial",1,IF(Q29="No",0,IF(Q29="",0))))))</f>
        <v>0</v>
      </c>
      <c r="T29" s="525"/>
      <c r="U29" s="329"/>
      <c r="V29" s="330"/>
      <c r="W29" s="330"/>
      <c r="X29" s="330"/>
      <c r="Y29" s="330"/>
      <c r="Z29" s="330"/>
      <c r="AA29" s="330"/>
      <c r="AB29" s="330"/>
      <c r="AC29" s="331"/>
      <c r="AD29" s="515" t="s">
        <v>46</v>
      </c>
      <c r="AE29" s="516"/>
      <c r="AF29" s="517"/>
    </row>
    <row r="30" spans="1:35" s="30" customFormat="1">
      <c r="A30" s="509"/>
      <c r="B30" s="553"/>
      <c r="C30" s="49"/>
      <c r="D30" s="553" t="s">
        <v>1186</v>
      </c>
      <c r="E30" s="553"/>
      <c r="F30" s="553"/>
      <c r="G30" s="553"/>
      <c r="H30" s="553"/>
      <c r="I30" s="553"/>
      <c r="J30" s="553"/>
      <c r="K30" s="553"/>
      <c r="L30" s="553"/>
      <c r="M30" s="553"/>
      <c r="N30" s="558"/>
      <c r="O30" s="526"/>
      <c r="P30" s="527"/>
      <c r="Q30" s="327"/>
      <c r="R30" s="416"/>
      <c r="S30" s="526"/>
      <c r="T30" s="527"/>
      <c r="U30" s="329"/>
      <c r="V30" s="330"/>
      <c r="W30" s="330"/>
      <c r="X30" s="330"/>
      <c r="Y30" s="330"/>
      <c r="Z30" s="330"/>
      <c r="AA30" s="330"/>
      <c r="AB30" s="330"/>
      <c r="AC30" s="331"/>
      <c r="AD30" s="518"/>
      <c r="AE30" s="576"/>
      <c r="AF30" s="520"/>
      <c r="AI30" s="30">
        <f t="shared" ref="AI30:AI38" si="2">IF(Q30="",100,IF(Q30="Yes",1,IF(Q30="No",0,IF(Q30="Partial",0.5,IF(Q30="N/A",1.001)))))</f>
        <v>100</v>
      </c>
    </row>
    <row r="31" spans="1:35" s="30" customFormat="1">
      <c r="A31" s="509"/>
      <c r="B31" s="553"/>
      <c r="C31" s="50"/>
      <c r="D31" s="554" t="s">
        <v>1168</v>
      </c>
      <c r="E31" s="554"/>
      <c r="F31" s="554"/>
      <c r="G31" s="554"/>
      <c r="H31" s="554"/>
      <c r="I31" s="554"/>
      <c r="J31" s="554"/>
      <c r="K31" s="554"/>
      <c r="L31" s="554"/>
      <c r="M31" s="554"/>
      <c r="N31" s="554"/>
      <c r="O31" s="526"/>
      <c r="P31" s="527"/>
      <c r="Q31" s="327"/>
      <c r="R31" s="416"/>
      <c r="S31" s="526"/>
      <c r="T31" s="527"/>
      <c r="U31" s="329"/>
      <c r="V31" s="330"/>
      <c r="W31" s="330"/>
      <c r="X31" s="330"/>
      <c r="Y31" s="330"/>
      <c r="Z31" s="330"/>
      <c r="AA31" s="330"/>
      <c r="AB31" s="330"/>
      <c r="AC31" s="331"/>
      <c r="AD31" s="518"/>
      <c r="AE31" s="576"/>
      <c r="AF31" s="520"/>
      <c r="AI31" s="30">
        <f t="shared" si="2"/>
        <v>100</v>
      </c>
    </row>
    <row r="32" spans="1:35" s="30" customFormat="1" ht="26.25" customHeight="1">
      <c r="A32" s="509"/>
      <c r="B32" s="553"/>
      <c r="C32" s="49"/>
      <c r="D32" s="553" t="s">
        <v>1330</v>
      </c>
      <c r="E32" s="553"/>
      <c r="F32" s="553"/>
      <c r="G32" s="553"/>
      <c r="H32" s="553"/>
      <c r="I32" s="553"/>
      <c r="J32" s="553"/>
      <c r="K32" s="553"/>
      <c r="L32" s="553"/>
      <c r="M32" s="553"/>
      <c r="N32" s="558"/>
      <c r="O32" s="526"/>
      <c r="P32" s="527"/>
      <c r="Q32" s="327"/>
      <c r="R32" s="416"/>
      <c r="S32" s="526"/>
      <c r="T32" s="527"/>
      <c r="U32" s="329"/>
      <c r="V32" s="330"/>
      <c r="W32" s="330"/>
      <c r="X32" s="330"/>
      <c r="Y32" s="330"/>
      <c r="Z32" s="330"/>
      <c r="AA32" s="330"/>
      <c r="AB32" s="330"/>
      <c r="AC32" s="331"/>
      <c r="AD32" s="518"/>
      <c r="AE32" s="576"/>
      <c r="AF32" s="520"/>
      <c r="AI32" s="30">
        <f t="shared" si="2"/>
        <v>100</v>
      </c>
    </row>
    <row r="33" spans="1:36" s="30" customFormat="1" ht="27" customHeight="1">
      <c r="A33" s="509"/>
      <c r="B33" s="553"/>
      <c r="C33" s="50"/>
      <c r="D33" s="554" t="s">
        <v>1187</v>
      </c>
      <c r="E33" s="554"/>
      <c r="F33" s="554"/>
      <c r="G33" s="554"/>
      <c r="H33" s="554"/>
      <c r="I33" s="554"/>
      <c r="J33" s="554"/>
      <c r="K33" s="554"/>
      <c r="L33" s="554"/>
      <c r="M33" s="554"/>
      <c r="N33" s="554"/>
      <c r="O33" s="526"/>
      <c r="P33" s="527"/>
      <c r="Q33" s="327"/>
      <c r="R33" s="416"/>
      <c r="S33" s="526"/>
      <c r="T33" s="527"/>
      <c r="U33" s="329"/>
      <c r="V33" s="330"/>
      <c r="W33" s="330"/>
      <c r="X33" s="330"/>
      <c r="Y33" s="330"/>
      <c r="Z33" s="330"/>
      <c r="AA33" s="330"/>
      <c r="AB33" s="330"/>
      <c r="AC33" s="331"/>
      <c r="AD33" s="518"/>
      <c r="AE33" s="576"/>
      <c r="AF33" s="520"/>
      <c r="AI33" s="30">
        <f t="shared" si="2"/>
        <v>100</v>
      </c>
    </row>
    <row r="34" spans="1:36" s="30" customFormat="1" ht="13.5" customHeight="1">
      <c r="A34" s="509"/>
      <c r="B34" s="553"/>
      <c r="C34" s="50"/>
      <c r="D34" s="553" t="s">
        <v>1188</v>
      </c>
      <c r="E34" s="553"/>
      <c r="F34" s="553"/>
      <c r="G34" s="553"/>
      <c r="H34" s="553"/>
      <c r="I34" s="553"/>
      <c r="J34" s="553"/>
      <c r="K34" s="553"/>
      <c r="L34" s="553"/>
      <c r="M34" s="553"/>
      <c r="N34" s="558"/>
      <c r="O34" s="526"/>
      <c r="P34" s="527"/>
      <c r="Q34" s="327"/>
      <c r="R34" s="416"/>
      <c r="S34" s="526"/>
      <c r="T34" s="527"/>
      <c r="U34" s="329"/>
      <c r="V34" s="330"/>
      <c r="W34" s="330"/>
      <c r="X34" s="330"/>
      <c r="Y34" s="330"/>
      <c r="Z34" s="330"/>
      <c r="AA34" s="330"/>
      <c r="AB34" s="330"/>
      <c r="AC34" s="331"/>
      <c r="AD34" s="518"/>
      <c r="AE34" s="576"/>
      <c r="AF34" s="520"/>
      <c r="AI34" s="30">
        <f t="shared" si="2"/>
        <v>100</v>
      </c>
    </row>
    <row r="35" spans="1:36" s="30" customFormat="1">
      <c r="A35" s="509"/>
      <c r="B35" s="553"/>
      <c r="C35" s="49"/>
      <c r="D35" s="554" t="s">
        <v>1189</v>
      </c>
      <c r="E35" s="554"/>
      <c r="F35" s="554"/>
      <c r="G35" s="554"/>
      <c r="H35" s="554"/>
      <c r="I35" s="554"/>
      <c r="J35" s="554"/>
      <c r="K35" s="554"/>
      <c r="L35" s="554"/>
      <c r="M35" s="554"/>
      <c r="N35" s="554"/>
      <c r="O35" s="526"/>
      <c r="P35" s="527"/>
      <c r="Q35" s="327"/>
      <c r="R35" s="416"/>
      <c r="S35" s="526"/>
      <c r="T35" s="527"/>
      <c r="U35" s="329"/>
      <c r="V35" s="330"/>
      <c r="W35" s="330"/>
      <c r="X35" s="330"/>
      <c r="Y35" s="330"/>
      <c r="Z35" s="330"/>
      <c r="AA35" s="330"/>
      <c r="AB35" s="330"/>
      <c r="AC35" s="331"/>
      <c r="AD35" s="518"/>
      <c r="AE35" s="576"/>
      <c r="AF35" s="520"/>
      <c r="AI35" s="30">
        <f t="shared" si="2"/>
        <v>100</v>
      </c>
    </row>
    <row r="36" spans="1:36" s="30" customFormat="1" ht="13.5" customHeight="1">
      <c r="A36" s="509"/>
      <c r="B36" s="553"/>
      <c r="C36" s="50"/>
      <c r="D36" s="553" t="s">
        <v>1190</v>
      </c>
      <c r="E36" s="553"/>
      <c r="F36" s="553"/>
      <c r="G36" s="553"/>
      <c r="H36" s="553"/>
      <c r="I36" s="553"/>
      <c r="J36" s="553"/>
      <c r="K36" s="553"/>
      <c r="L36" s="553"/>
      <c r="M36" s="553"/>
      <c r="N36" s="558"/>
      <c r="O36" s="526"/>
      <c r="P36" s="527"/>
      <c r="Q36" s="327"/>
      <c r="R36" s="416"/>
      <c r="S36" s="526"/>
      <c r="T36" s="527"/>
      <c r="U36" s="329"/>
      <c r="V36" s="330"/>
      <c r="W36" s="330"/>
      <c r="X36" s="330"/>
      <c r="Y36" s="330"/>
      <c r="Z36" s="330"/>
      <c r="AA36" s="330"/>
      <c r="AB36" s="330"/>
      <c r="AC36" s="331"/>
      <c r="AD36" s="518"/>
      <c r="AE36" s="576"/>
      <c r="AF36" s="520"/>
      <c r="AI36" s="30">
        <f t="shared" ref="AI36:AI37" si="3">IF(Q36="",100,IF(Q36="Yes",1,IF(Q36="No",0,IF(Q36="Partial",0.5,IF(Q36="N/A",1.001)))))</f>
        <v>100</v>
      </c>
    </row>
    <row r="37" spans="1:36" s="30" customFormat="1" ht="13.5" customHeight="1">
      <c r="A37" s="509"/>
      <c r="B37" s="553"/>
      <c r="C37" s="49"/>
      <c r="D37" s="554" t="s">
        <v>1191</v>
      </c>
      <c r="E37" s="554"/>
      <c r="F37" s="554"/>
      <c r="G37" s="554"/>
      <c r="H37" s="554"/>
      <c r="I37" s="554"/>
      <c r="J37" s="554"/>
      <c r="K37" s="554"/>
      <c r="L37" s="554"/>
      <c r="M37" s="554"/>
      <c r="N37" s="554"/>
      <c r="O37" s="526"/>
      <c r="P37" s="527"/>
      <c r="Q37" s="327"/>
      <c r="R37" s="416"/>
      <c r="S37" s="526"/>
      <c r="T37" s="527"/>
      <c r="U37" s="329"/>
      <c r="V37" s="330"/>
      <c r="W37" s="330"/>
      <c r="X37" s="330"/>
      <c r="Y37" s="330"/>
      <c r="Z37" s="330"/>
      <c r="AA37" s="330"/>
      <c r="AB37" s="330"/>
      <c r="AC37" s="331"/>
      <c r="AD37" s="518"/>
      <c r="AE37" s="576"/>
      <c r="AF37" s="520"/>
      <c r="AI37" s="30">
        <f t="shared" si="3"/>
        <v>100</v>
      </c>
    </row>
    <row r="38" spans="1:36" s="30" customFormat="1" ht="13.5" customHeight="1">
      <c r="A38" s="509"/>
      <c r="B38" s="553"/>
      <c r="C38" s="50"/>
      <c r="D38" s="554" t="s">
        <v>1268</v>
      </c>
      <c r="E38" s="554"/>
      <c r="F38" s="554"/>
      <c r="G38" s="554"/>
      <c r="H38" s="554"/>
      <c r="I38" s="554"/>
      <c r="J38" s="554"/>
      <c r="K38" s="554"/>
      <c r="L38" s="554"/>
      <c r="M38" s="554"/>
      <c r="N38" s="554"/>
      <c r="O38" s="528"/>
      <c r="P38" s="529"/>
      <c r="Q38" s="327"/>
      <c r="R38" s="416"/>
      <c r="S38" s="526"/>
      <c r="T38" s="527"/>
      <c r="U38" s="484"/>
      <c r="V38" s="481"/>
      <c r="W38" s="481"/>
      <c r="X38" s="481"/>
      <c r="Y38" s="481"/>
      <c r="Z38" s="481"/>
      <c r="AA38" s="481"/>
      <c r="AB38" s="481"/>
      <c r="AC38" s="485"/>
      <c r="AD38" s="518"/>
      <c r="AE38" s="576"/>
      <c r="AF38" s="520"/>
      <c r="AI38" s="30">
        <f t="shared" si="2"/>
        <v>100</v>
      </c>
      <c r="AJ38" s="30">
        <f>SUM(AI30:AI38)</f>
        <v>900</v>
      </c>
    </row>
    <row r="39" spans="1:36" s="30" customFormat="1" ht="27" customHeight="1">
      <c r="A39" s="507" t="s">
        <v>1037</v>
      </c>
      <c r="B39" s="508"/>
      <c r="C39" s="509" t="s">
        <v>1038</v>
      </c>
      <c r="D39" s="553"/>
      <c r="E39" s="553"/>
      <c r="F39" s="553"/>
      <c r="G39" s="553"/>
      <c r="H39" s="553"/>
      <c r="I39" s="553"/>
      <c r="J39" s="553"/>
      <c r="K39" s="553"/>
      <c r="L39" s="553"/>
      <c r="M39" s="553"/>
      <c r="N39" s="510"/>
      <c r="O39" s="526">
        <f>IF(Q39="N/A",0,IF(Q39="Yes",2,IF(Q39="Partial",2,IF(Q39="No",2,IF(Q39="",2)))))</f>
        <v>2</v>
      </c>
      <c r="P39" s="527"/>
      <c r="Q39" s="499"/>
      <c r="R39" s="500"/>
      <c r="S39" s="524">
        <f>IF(Q39="N/A",O39,IF(Q39="Yes",O39,IF(Q39="Partial",1,IF(Q39="No",0,IF(Q39="",0)))))</f>
        <v>0</v>
      </c>
      <c r="T39" s="525"/>
      <c r="U39" s="487"/>
      <c r="V39" s="488"/>
      <c r="W39" s="488"/>
      <c r="X39" s="488"/>
      <c r="Y39" s="488"/>
      <c r="Z39" s="488"/>
      <c r="AA39" s="488"/>
      <c r="AB39" s="488"/>
      <c r="AC39" s="489"/>
      <c r="AD39" s="544" t="s">
        <v>46</v>
      </c>
      <c r="AE39" s="545"/>
      <c r="AF39" s="546"/>
    </row>
    <row r="40" spans="1:36" s="30" customFormat="1" ht="27" customHeight="1">
      <c r="A40" s="511"/>
      <c r="B40" s="512"/>
      <c r="C40" s="550" t="s">
        <v>102</v>
      </c>
      <c r="D40" s="551"/>
      <c r="E40" s="551"/>
      <c r="F40" s="551"/>
      <c r="G40" s="551"/>
      <c r="H40" s="551"/>
      <c r="I40" s="551"/>
      <c r="J40" s="551"/>
      <c r="K40" s="551"/>
      <c r="L40" s="551"/>
      <c r="M40" s="551"/>
      <c r="N40" s="552"/>
      <c r="O40" s="528"/>
      <c r="P40" s="529"/>
      <c r="Q40" s="501"/>
      <c r="R40" s="502"/>
      <c r="S40" s="528"/>
      <c r="T40" s="529"/>
      <c r="U40" s="490"/>
      <c r="V40" s="491"/>
      <c r="W40" s="491"/>
      <c r="X40" s="491"/>
      <c r="Y40" s="491"/>
      <c r="Z40" s="491"/>
      <c r="AA40" s="491"/>
      <c r="AB40" s="491"/>
      <c r="AC40" s="492"/>
      <c r="AD40" s="547"/>
      <c r="AE40" s="548"/>
      <c r="AF40" s="549"/>
    </row>
    <row r="41" spans="1:36" ht="13.5" customHeight="1">
      <c r="A41" s="539" t="s">
        <v>47</v>
      </c>
      <c r="B41" s="539"/>
      <c r="C41" s="539"/>
      <c r="D41" s="539"/>
      <c r="E41" s="539"/>
      <c r="F41" s="539"/>
      <c r="G41" s="539"/>
      <c r="H41" s="539"/>
      <c r="I41" s="539"/>
      <c r="J41" s="539"/>
      <c r="K41" s="539"/>
      <c r="L41" s="539"/>
      <c r="M41" s="539"/>
      <c r="N41" s="539"/>
      <c r="O41" s="514">
        <f>SUM(O29:P40)</f>
        <v>5</v>
      </c>
      <c r="P41" s="514"/>
      <c r="Q41" s="536"/>
      <c r="R41" s="537"/>
      <c r="S41" s="514">
        <f>SUM(S29:T40)</f>
        <v>0</v>
      </c>
      <c r="T41" s="514"/>
      <c r="U41" s="514"/>
      <c r="V41" s="514"/>
      <c r="W41" s="514"/>
      <c r="X41" s="514"/>
      <c r="Y41" s="514"/>
      <c r="Z41" s="514"/>
      <c r="AA41" s="514"/>
      <c r="AB41" s="514"/>
      <c r="AC41" s="514"/>
      <c r="AD41" s="539"/>
      <c r="AE41" s="539"/>
      <c r="AF41" s="539"/>
    </row>
    <row r="42" spans="1:36" ht="13.5" customHeight="1"/>
    <row r="43" spans="1:36" s="30" customFormat="1" ht="13.5" customHeight="1">
      <c r="A43" s="541" t="s">
        <v>48</v>
      </c>
      <c r="B43" s="542"/>
      <c r="C43" s="542"/>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3"/>
    </row>
    <row r="44" spans="1:36" s="30" customFormat="1" ht="13.5" customHeight="1">
      <c r="A44" s="533" t="s">
        <v>1175</v>
      </c>
      <c r="B44" s="534"/>
      <c r="C44" s="534"/>
      <c r="D44" s="534"/>
      <c r="E44" s="534"/>
      <c r="F44" s="534"/>
      <c r="G44" s="534"/>
      <c r="H44" s="534"/>
      <c r="I44" s="534"/>
      <c r="J44" s="534"/>
      <c r="K44" s="534"/>
      <c r="L44" s="534"/>
      <c r="M44" s="534"/>
      <c r="N44" s="534"/>
      <c r="O44" s="534"/>
      <c r="P44" s="534"/>
      <c r="Q44" s="534"/>
      <c r="R44" s="534"/>
      <c r="S44" s="534"/>
      <c r="T44" s="534"/>
      <c r="U44" s="534"/>
      <c r="V44" s="534"/>
      <c r="W44" s="534"/>
      <c r="X44" s="534"/>
      <c r="Y44" s="534"/>
      <c r="Z44" s="534"/>
      <c r="AA44" s="534"/>
      <c r="AB44" s="534"/>
      <c r="AC44" s="534"/>
      <c r="AD44" s="534"/>
      <c r="AE44" s="534"/>
      <c r="AF44" s="535"/>
    </row>
    <row r="45" spans="1:36" s="30" customFormat="1" ht="13.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row>
    <row r="46" spans="1:36" s="30" customFormat="1" ht="13.5" customHeight="1">
      <c r="A46" s="541" t="s">
        <v>104</v>
      </c>
      <c r="B46" s="542"/>
      <c r="C46" s="542"/>
      <c r="D46" s="542"/>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542"/>
      <c r="AF46" s="543"/>
    </row>
    <row r="47" spans="1:36" s="30" customFormat="1" ht="13.5" customHeight="1">
      <c r="A47" s="533" t="s">
        <v>1174</v>
      </c>
      <c r="B47" s="534"/>
      <c r="C47" s="534"/>
      <c r="D47" s="534"/>
      <c r="E47" s="534"/>
      <c r="F47" s="534"/>
      <c r="G47" s="534"/>
      <c r="H47" s="534"/>
      <c r="I47" s="534"/>
      <c r="J47" s="534"/>
      <c r="K47" s="534"/>
      <c r="L47" s="534"/>
      <c r="M47" s="534"/>
      <c r="N47" s="534"/>
      <c r="O47" s="534"/>
      <c r="P47" s="534"/>
      <c r="Q47" s="534"/>
      <c r="R47" s="534"/>
      <c r="S47" s="534"/>
      <c r="T47" s="534"/>
      <c r="U47" s="534"/>
      <c r="V47" s="534"/>
      <c r="W47" s="534"/>
      <c r="X47" s="534"/>
      <c r="Y47" s="534"/>
      <c r="Z47" s="534"/>
      <c r="AA47" s="534"/>
      <c r="AB47" s="534"/>
      <c r="AC47" s="534"/>
      <c r="AD47" s="534"/>
      <c r="AE47" s="534"/>
      <c r="AF47" s="535"/>
    </row>
    <row r="48" spans="1:36" s="30" customFormat="1" ht="13.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row>
    <row r="49" spans="1:32" s="30" customFormat="1" ht="13.5" customHeight="1">
      <c r="A49" s="541" t="s">
        <v>51</v>
      </c>
      <c r="B49" s="542"/>
      <c r="C49" s="542"/>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3"/>
    </row>
    <row r="50" spans="1:32" s="30" customFormat="1" ht="13.5" customHeight="1">
      <c r="A50" s="533" t="s">
        <v>1172</v>
      </c>
      <c r="B50" s="534"/>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5"/>
    </row>
    <row r="51" spans="1:32" s="30" customFormat="1">
      <c r="A51" s="514" t="s">
        <v>39</v>
      </c>
      <c r="B51" s="514"/>
      <c r="C51" s="539" t="s">
        <v>40</v>
      </c>
      <c r="D51" s="539"/>
      <c r="E51" s="539"/>
      <c r="F51" s="539"/>
      <c r="G51" s="539"/>
      <c r="H51" s="539"/>
      <c r="I51" s="539"/>
      <c r="J51" s="539"/>
      <c r="K51" s="539"/>
      <c r="L51" s="539"/>
      <c r="M51" s="539"/>
      <c r="N51" s="539"/>
      <c r="O51" s="514" t="s">
        <v>41</v>
      </c>
      <c r="P51" s="514"/>
      <c r="Q51" s="514" t="s">
        <v>42</v>
      </c>
      <c r="R51" s="514"/>
      <c r="S51" s="514" t="s">
        <v>43</v>
      </c>
      <c r="T51" s="514"/>
      <c r="U51" s="539" t="s">
        <v>44</v>
      </c>
      <c r="V51" s="539"/>
      <c r="W51" s="539"/>
      <c r="X51" s="539"/>
      <c r="Y51" s="539"/>
      <c r="Z51" s="539"/>
      <c r="AA51" s="539"/>
      <c r="AB51" s="539"/>
      <c r="AC51" s="539"/>
      <c r="AD51" s="514" t="s">
        <v>45</v>
      </c>
      <c r="AE51" s="514"/>
      <c r="AF51" s="514"/>
    </row>
    <row r="52" spans="1:32" s="30" customFormat="1">
      <c r="A52" s="514"/>
      <c r="B52" s="514"/>
      <c r="C52" s="539"/>
      <c r="D52" s="539"/>
      <c r="E52" s="539"/>
      <c r="F52" s="539"/>
      <c r="G52" s="539"/>
      <c r="H52" s="539"/>
      <c r="I52" s="539"/>
      <c r="J52" s="539"/>
      <c r="K52" s="539"/>
      <c r="L52" s="539"/>
      <c r="M52" s="539"/>
      <c r="N52" s="539"/>
      <c r="O52" s="514"/>
      <c r="P52" s="514"/>
      <c r="Q52" s="514"/>
      <c r="R52" s="514"/>
      <c r="S52" s="514"/>
      <c r="T52" s="514"/>
      <c r="U52" s="539"/>
      <c r="V52" s="539"/>
      <c r="W52" s="539"/>
      <c r="X52" s="539"/>
      <c r="Y52" s="539"/>
      <c r="Z52" s="539"/>
      <c r="AA52" s="539"/>
      <c r="AB52" s="539"/>
      <c r="AC52" s="539"/>
      <c r="AD52" s="514"/>
      <c r="AE52" s="514"/>
      <c r="AF52" s="514"/>
    </row>
    <row r="53" spans="1:32" s="30" customFormat="1" ht="27" customHeight="1">
      <c r="A53" s="513" t="s">
        <v>1331</v>
      </c>
      <c r="B53" s="513"/>
      <c r="C53" s="513" t="s">
        <v>1332</v>
      </c>
      <c r="D53" s="513"/>
      <c r="E53" s="513"/>
      <c r="F53" s="513"/>
      <c r="G53" s="513"/>
      <c r="H53" s="513"/>
      <c r="I53" s="513"/>
      <c r="J53" s="513"/>
      <c r="K53" s="513"/>
      <c r="L53" s="513"/>
      <c r="M53" s="513"/>
      <c r="N53" s="513"/>
      <c r="O53" s="514">
        <f>IF(Q53="N/A",0,IF(Q53="Yes",2,IF(Q53="Partial",2,IF(Q53="No",2,IF(Q53="",2)))))</f>
        <v>2</v>
      </c>
      <c r="P53" s="514"/>
      <c r="Q53" s="327"/>
      <c r="R53" s="416"/>
      <c r="S53" s="514">
        <f>IF(Q53="N/A",O53,IF(Q53="Yes",O53,IF(Q53="Partial",1,IF(Q53="No",0,IF(Q53="",0)))))</f>
        <v>0</v>
      </c>
      <c r="T53" s="514"/>
      <c r="U53" s="483"/>
      <c r="V53" s="483"/>
      <c r="W53" s="483"/>
      <c r="X53" s="483"/>
      <c r="Y53" s="483"/>
      <c r="Z53" s="483"/>
      <c r="AA53" s="483"/>
      <c r="AB53" s="483"/>
      <c r="AC53" s="483"/>
      <c r="AD53" s="538" t="s">
        <v>105</v>
      </c>
      <c r="AE53" s="538"/>
      <c r="AF53" s="538"/>
    </row>
    <row r="54" spans="1:32" s="30" customFormat="1" ht="13.5" customHeight="1">
      <c r="A54" s="539" t="s">
        <v>47</v>
      </c>
      <c r="B54" s="539"/>
      <c r="C54" s="539"/>
      <c r="D54" s="539"/>
      <c r="E54" s="539"/>
      <c r="F54" s="539"/>
      <c r="G54" s="539"/>
      <c r="H54" s="539"/>
      <c r="I54" s="539"/>
      <c r="J54" s="539"/>
      <c r="K54" s="539"/>
      <c r="L54" s="539"/>
      <c r="M54" s="539"/>
      <c r="N54" s="539"/>
      <c r="O54" s="514">
        <f>SUM(O53:P53)</f>
        <v>2</v>
      </c>
      <c r="P54" s="514"/>
      <c r="Q54" s="514"/>
      <c r="R54" s="514"/>
      <c r="S54" s="514">
        <f>SUM(S53:T53)</f>
        <v>0</v>
      </c>
      <c r="T54" s="514"/>
      <c r="U54" s="514"/>
      <c r="V54" s="514"/>
      <c r="W54" s="514"/>
      <c r="X54" s="514"/>
      <c r="Y54" s="514"/>
      <c r="Z54" s="514"/>
      <c r="AA54" s="514"/>
      <c r="AB54" s="514"/>
      <c r="AC54" s="514"/>
      <c r="AD54" s="539"/>
      <c r="AE54" s="539"/>
      <c r="AF54" s="539"/>
    </row>
    <row r="55" spans="1:32" s="30" customFormat="1" ht="13.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row>
    <row r="56" spans="1:32" ht="13.5" customHeight="1">
      <c r="A56" s="541" t="s">
        <v>53</v>
      </c>
      <c r="B56" s="542"/>
      <c r="C56" s="542"/>
      <c r="D56" s="542"/>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542"/>
      <c r="AC56" s="542"/>
      <c r="AD56" s="542"/>
      <c r="AE56" s="542"/>
      <c r="AF56" s="543"/>
    </row>
    <row r="57" spans="1:32" ht="13.5" customHeight="1">
      <c r="A57" s="533" t="s">
        <v>1173</v>
      </c>
      <c r="B57" s="534"/>
      <c r="C57" s="534"/>
      <c r="D57" s="534"/>
      <c r="E57" s="534"/>
      <c r="F57" s="534"/>
      <c r="G57" s="534"/>
      <c r="H57" s="534"/>
      <c r="I57" s="534"/>
      <c r="J57" s="534"/>
      <c r="K57" s="534"/>
      <c r="L57" s="534"/>
      <c r="M57" s="534"/>
      <c r="N57" s="534"/>
      <c r="O57" s="534"/>
      <c r="P57" s="534"/>
      <c r="Q57" s="534"/>
      <c r="R57" s="534"/>
      <c r="S57" s="534"/>
      <c r="T57" s="534"/>
      <c r="U57" s="534"/>
      <c r="V57" s="534"/>
      <c r="W57" s="534"/>
      <c r="X57" s="534"/>
      <c r="Y57" s="534"/>
      <c r="Z57" s="534"/>
      <c r="AA57" s="534"/>
      <c r="AB57" s="534"/>
      <c r="AC57" s="534"/>
      <c r="AD57" s="534"/>
      <c r="AE57" s="534"/>
      <c r="AF57" s="535"/>
    </row>
    <row r="58" spans="1:32" ht="13.5" customHeight="1"/>
    <row r="59" spans="1:32" ht="13.5" customHeight="1">
      <c r="A59" s="541" t="s">
        <v>58</v>
      </c>
      <c r="B59" s="542"/>
      <c r="C59" s="542"/>
      <c r="D59" s="542"/>
      <c r="E59" s="542"/>
      <c r="F59" s="542"/>
      <c r="G59" s="542"/>
      <c r="H59" s="542"/>
      <c r="I59" s="542"/>
      <c r="J59" s="542"/>
      <c r="K59" s="542"/>
      <c r="L59" s="542"/>
      <c r="M59" s="542"/>
      <c r="N59" s="542"/>
      <c r="O59" s="542"/>
      <c r="P59" s="542"/>
      <c r="Q59" s="542"/>
      <c r="R59" s="542"/>
      <c r="S59" s="542"/>
      <c r="T59" s="542"/>
      <c r="U59" s="542"/>
      <c r="V59" s="542"/>
      <c r="W59" s="542"/>
      <c r="X59" s="542"/>
      <c r="Y59" s="542"/>
      <c r="Z59" s="542"/>
      <c r="AA59" s="542"/>
      <c r="AB59" s="542"/>
      <c r="AC59" s="542"/>
      <c r="AD59" s="542"/>
      <c r="AE59" s="542"/>
      <c r="AF59" s="543"/>
    </row>
    <row r="60" spans="1:32" ht="13.5" customHeight="1">
      <c r="A60" s="533" t="s">
        <v>1177</v>
      </c>
      <c r="B60" s="534"/>
      <c r="C60" s="534"/>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5"/>
    </row>
    <row r="61" spans="1:32" ht="13.5" customHeight="1"/>
    <row r="62" spans="1:32" ht="13.5" customHeight="1">
      <c r="A62" s="541" t="s">
        <v>61</v>
      </c>
      <c r="B62" s="542"/>
      <c r="C62" s="542"/>
      <c r="D62" s="542"/>
      <c r="E62" s="542"/>
      <c r="F62" s="542"/>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3"/>
    </row>
    <row r="63" spans="1:32" ht="13.5" customHeight="1">
      <c r="A63" s="533" t="s">
        <v>1178</v>
      </c>
      <c r="B63" s="534"/>
      <c r="C63" s="534"/>
      <c r="D63" s="534"/>
      <c r="E63" s="534"/>
      <c r="F63" s="534"/>
      <c r="G63" s="534"/>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4"/>
      <c r="AF63" s="535"/>
    </row>
    <row r="64" spans="1:32" ht="13.5" customHeight="1">
      <c r="A64" s="514" t="s">
        <v>39</v>
      </c>
      <c r="B64" s="514"/>
      <c r="C64" s="539" t="s">
        <v>40</v>
      </c>
      <c r="D64" s="539"/>
      <c r="E64" s="539"/>
      <c r="F64" s="539"/>
      <c r="G64" s="539"/>
      <c r="H64" s="539"/>
      <c r="I64" s="539"/>
      <c r="J64" s="539"/>
      <c r="K64" s="539"/>
      <c r="L64" s="539"/>
      <c r="M64" s="539"/>
      <c r="N64" s="539"/>
      <c r="O64" s="514" t="s">
        <v>41</v>
      </c>
      <c r="P64" s="514"/>
      <c r="Q64" s="524" t="s">
        <v>42</v>
      </c>
      <c r="R64" s="525"/>
      <c r="S64" s="514" t="s">
        <v>43</v>
      </c>
      <c r="T64" s="514"/>
      <c r="U64" s="539" t="s">
        <v>44</v>
      </c>
      <c r="V64" s="539"/>
      <c r="W64" s="539"/>
      <c r="X64" s="539"/>
      <c r="Y64" s="539"/>
      <c r="Z64" s="539"/>
      <c r="AA64" s="539"/>
      <c r="AB64" s="539"/>
      <c r="AC64" s="539"/>
      <c r="AD64" s="514" t="s">
        <v>45</v>
      </c>
      <c r="AE64" s="514"/>
      <c r="AF64" s="514"/>
    </row>
    <row r="65" spans="1:36" ht="13.5" customHeight="1">
      <c r="A65" s="514"/>
      <c r="B65" s="514"/>
      <c r="C65" s="539"/>
      <c r="D65" s="539"/>
      <c r="E65" s="539"/>
      <c r="F65" s="539"/>
      <c r="G65" s="539"/>
      <c r="H65" s="539"/>
      <c r="I65" s="539"/>
      <c r="J65" s="539"/>
      <c r="K65" s="539"/>
      <c r="L65" s="539"/>
      <c r="M65" s="539"/>
      <c r="N65" s="539"/>
      <c r="O65" s="514"/>
      <c r="P65" s="514"/>
      <c r="Q65" s="528"/>
      <c r="R65" s="529"/>
      <c r="S65" s="514"/>
      <c r="T65" s="514"/>
      <c r="U65" s="539"/>
      <c r="V65" s="539"/>
      <c r="W65" s="539"/>
      <c r="X65" s="539"/>
      <c r="Y65" s="539"/>
      <c r="Z65" s="539"/>
      <c r="AA65" s="539"/>
      <c r="AB65" s="539"/>
      <c r="AC65" s="539"/>
      <c r="AD65" s="514"/>
      <c r="AE65" s="514"/>
      <c r="AF65" s="514"/>
    </row>
    <row r="66" spans="1:36" ht="40.5" customHeight="1">
      <c r="A66" s="513" t="s">
        <v>1039</v>
      </c>
      <c r="B66" s="566"/>
      <c r="C66" s="584" t="s">
        <v>1333</v>
      </c>
      <c r="D66" s="585"/>
      <c r="E66" s="585"/>
      <c r="F66" s="585"/>
      <c r="G66" s="585"/>
      <c r="H66" s="585"/>
      <c r="I66" s="585"/>
      <c r="J66" s="585"/>
      <c r="K66" s="585"/>
      <c r="L66" s="585"/>
      <c r="M66" s="585"/>
      <c r="N66" s="586"/>
      <c r="O66" s="587">
        <f>IF(Q66="N/A",0,IF(Q66="Answer all sub questions",2,IF(Q66="Yes",2,IF(Q66="Partial",2,IF(Q66="No",2,IF(Q66="",2))))))</f>
        <v>2</v>
      </c>
      <c r="P66" s="525"/>
      <c r="Q66" s="536" t="str">
        <f>IF(AJ69&gt;4,"Answer all sub questions",IF(AJ69=(3*1.001),"N/A",IF(AJ69&gt;=3,"Yes",IF(AJ69=2.002,"No",IF(AJ69=1.001,"No",IF(AJ69=0,"No",IF(AJ69&gt;=0.5,"Partial",IF(AJ69&lt;=2.5,"Partial"))))))))</f>
        <v>Answer all sub questions</v>
      </c>
      <c r="R66" s="537"/>
      <c r="S66" s="524">
        <f>IF(Q66="N/A",O66,IF(Q66="Answer all sub questions",0,IF(Q66="Yes",O66,IF(Q66="Partial",1,IF(Q66="No",0,IF(Q66="",0))))))</f>
        <v>0</v>
      </c>
      <c r="T66" s="525"/>
      <c r="U66" s="390"/>
      <c r="V66" s="390"/>
      <c r="W66" s="390"/>
      <c r="X66" s="390"/>
      <c r="Y66" s="390"/>
      <c r="Z66" s="390"/>
      <c r="AA66" s="390"/>
      <c r="AB66" s="390"/>
      <c r="AC66" s="390"/>
      <c r="AD66" s="574" t="s">
        <v>620</v>
      </c>
      <c r="AE66" s="575"/>
      <c r="AF66" s="575"/>
    </row>
    <row r="67" spans="1:36" ht="13.5" customHeight="1">
      <c r="A67" s="513"/>
      <c r="B67" s="566"/>
      <c r="C67" s="50"/>
      <c r="D67" s="582" t="s">
        <v>1040</v>
      </c>
      <c r="E67" s="554"/>
      <c r="F67" s="554"/>
      <c r="G67" s="554"/>
      <c r="H67" s="554"/>
      <c r="I67" s="554"/>
      <c r="J67" s="554"/>
      <c r="K67" s="554"/>
      <c r="L67" s="554"/>
      <c r="M67" s="554"/>
      <c r="N67" s="583"/>
      <c r="O67" s="588"/>
      <c r="P67" s="527"/>
      <c r="Q67" s="326"/>
      <c r="R67" s="327"/>
      <c r="S67" s="526"/>
      <c r="T67" s="527"/>
      <c r="U67" s="390"/>
      <c r="V67" s="390"/>
      <c r="W67" s="390"/>
      <c r="X67" s="390"/>
      <c r="Y67" s="390"/>
      <c r="Z67" s="390"/>
      <c r="AA67" s="390"/>
      <c r="AB67" s="390"/>
      <c r="AC67" s="390"/>
      <c r="AD67" s="574"/>
      <c r="AE67" s="575"/>
      <c r="AF67" s="575"/>
      <c r="AI67" s="16">
        <f>IF(Q67="",100,IF(Q67="Yes",1,IF(Q67="No",0,IF(Q67="Partial",0.5,IF(Q67="N/A",1.001)))))</f>
        <v>100</v>
      </c>
    </row>
    <row r="68" spans="1:36" ht="13.5" customHeight="1">
      <c r="A68" s="513"/>
      <c r="B68" s="566"/>
      <c r="C68" s="50"/>
      <c r="D68" s="582" t="s">
        <v>1041</v>
      </c>
      <c r="E68" s="554"/>
      <c r="F68" s="554"/>
      <c r="G68" s="554"/>
      <c r="H68" s="554"/>
      <c r="I68" s="554"/>
      <c r="J68" s="554"/>
      <c r="K68" s="554"/>
      <c r="L68" s="554"/>
      <c r="M68" s="554"/>
      <c r="N68" s="583"/>
      <c r="O68" s="588"/>
      <c r="P68" s="527"/>
      <c r="Q68" s="326"/>
      <c r="R68" s="327"/>
      <c r="S68" s="526"/>
      <c r="T68" s="527"/>
      <c r="U68" s="390"/>
      <c r="V68" s="390"/>
      <c r="W68" s="390"/>
      <c r="X68" s="390"/>
      <c r="Y68" s="390"/>
      <c r="Z68" s="390"/>
      <c r="AA68" s="390"/>
      <c r="AB68" s="390"/>
      <c r="AC68" s="390"/>
      <c r="AD68" s="574"/>
      <c r="AE68" s="575"/>
      <c r="AF68" s="575"/>
      <c r="AI68" s="16">
        <f>IF(Q68="",100,IF(Q68="Yes",1,IF(Q68="No",0,IF(Q68="Partial",0.5,IF(Q68="N/A",1.001)))))</f>
        <v>100</v>
      </c>
    </row>
    <row r="69" spans="1:36" ht="13.5" customHeight="1">
      <c r="A69" s="513"/>
      <c r="B69" s="566"/>
      <c r="C69" s="50"/>
      <c r="D69" s="582" t="s">
        <v>1042</v>
      </c>
      <c r="E69" s="554"/>
      <c r="F69" s="554"/>
      <c r="G69" s="554"/>
      <c r="H69" s="554"/>
      <c r="I69" s="554"/>
      <c r="J69" s="554"/>
      <c r="K69" s="554"/>
      <c r="L69" s="554"/>
      <c r="M69" s="554"/>
      <c r="N69" s="583"/>
      <c r="O69" s="588"/>
      <c r="P69" s="527"/>
      <c r="Q69" s="326"/>
      <c r="R69" s="327"/>
      <c r="S69" s="526"/>
      <c r="T69" s="527"/>
      <c r="U69" s="390"/>
      <c r="V69" s="390"/>
      <c r="W69" s="390"/>
      <c r="X69" s="390"/>
      <c r="Y69" s="390"/>
      <c r="Z69" s="390"/>
      <c r="AA69" s="390"/>
      <c r="AB69" s="390"/>
      <c r="AC69" s="390"/>
      <c r="AD69" s="574"/>
      <c r="AE69" s="575"/>
      <c r="AF69" s="575"/>
      <c r="AI69" s="16">
        <f>IF(Q69="",100,IF(Q69="Yes",1,IF(Q69="No",0,IF(Q69="Partial",0.5,IF(Q69="N/A",1.001)))))</f>
        <v>100</v>
      </c>
      <c r="AJ69" s="16">
        <f>SUM(AI67:AI69)</f>
        <v>300</v>
      </c>
    </row>
    <row r="70" spans="1:36" ht="13.5" customHeight="1">
      <c r="A70" s="539" t="s">
        <v>47</v>
      </c>
      <c r="B70" s="539"/>
      <c r="C70" s="577"/>
      <c r="D70" s="577"/>
      <c r="E70" s="577"/>
      <c r="F70" s="577"/>
      <c r="G70" s="577"/>
      <c r="H70" s="577"/>
      <c r="I70" s="577"/>
      <c r="J70" s="577"/>
      <c r="K70" s="577"/>
      <c r="L70" s="577"/>
      <c r="M70" s="577"/>
      <c r="N70" s="577"/>
      <c r="O70" s="514">
        <f>SUM(O66:P69)</f>
        <v>2</v>
      </c>
      <c r="P70" s="514"/>
      <c r="Q70" s="536"/>
      <c r="R70" s="537"/>
      <c r="S70" s="514">
        <f>SUM(S66:T69)</f>
        <v>0</v>
      </c>
      <c r="T70" s="514"/>
      <c r="U70" s="514"/>
      <c r="V70" s="514"/>
      <c r="W70" s="514"/>
      <c r="X70" s="514"/>
      <c r="Y70" s="514"/>
      <c r="Z70" s="514"/>
      <c r="AA70" s="514"/>
      <c r="AB70" s="514"/>
      <c r="AC70" s="514"/>
      <c r="AD70" s="539"/>
      <c r="AE70" s="539"/>
      <c r="AF70" s="539"/>
    </row>
    <row r="71" spans="1:36" ht="13.5" customHeight="1"/>
    <row r="72" spans="1:36" ht="13.5" customHeight="1">
      <c r="A72" s="541" t="s">
        <v>65</v>
      </c>
      <c r="B72" s="542"/>
      <c r="C72" s="542"/>
      <c r="D72" s="542"/>
      <c r="E72" s="542"/>
      <c r="F72" s="542"/>
      <c r="G72" s="542"/>
      <c r="H72" s="542"/>
      <c r="I72" s="542"/>
      <c r="J72" s="542"/>
      <c r="K72" s="542"/>
      <c r="L72" s="542"/>
      <c r="M72" s="542"/>
      <c r="N72" s="542"/>
      <c r="O72" s="542"/>
      <c r="P72" s="542"/>
      <c r="Q72" s="542"/>
      <c r="R72" s="542"/>
      <c r="S72" s="542"/>
      <c r="T72" s="542"/>
      <c r="U72" s="542"/>
      <c r="V72" s="542"/>
      <c r="W72" s="542"/>
      <c r="X72" s="542"/>
      <c r="Y72" s="542"/>
      <c r="Z72" s="542"/>
      <c r="AA72" s="542"/>
      <c r="AB72" s="542"/>
      <c r="AC72" s="542"/>
      <c r="AD72" s="542"/>
      <c r="AE72" s="542"/>
      <c r="AF72" s="543"/>
    </row>
    <row r="73" spans="1:36" ht="13.5" customHeight="1">
      <c r="A73" s="533" t="s">
        <v>1207</v>
      </c>
      <c r="B73" s="534"/>
      <c r="C73" s="534"/>
      <c r="D73" s="534"/>
      <c r="E73" s="534"/>
      <c r="F73" s="534"/>
      <c r="G73" s="534"/>
      <c r="H73" s="534"/>
      <c r="I73" s="534"/>
      <c r="J73" s="534"/>
      <c r="K73" s="534"/>
      <c r="L73" s="534"/>
      <c r="M73" s="534"/>
      <c r="N73" s="534"/>
      <c r="O73" s="534"/>
      <c r="P73" s="534"/>
      <c r="Q73" s="534"/>
      <c r="R73" s="534"/>
      <c r="S73" s="534"/>
      <c r="T73" s="534"/>
      <c r="U73" s="534"/>
      <c r="V73" s="534"/>
      <c r="W73" s="534"/>
      <c r="X73" s="534"/>
      <c r="Y73" s="534"/>
      <c r="Z73" s="534"/>
      <c r="AA73" s="534"/>
      <c r="AB73" s="534"/>
      <c r="AC73" s="534"/>
      <c r="AD73" s="534"/>
      <c r="AE73" s="534"/>
      <c r="AF73" s="535"/>
    </row>
    <row r="74" spans="1:36" ht="13.5" customHeight="1">
      <c r="A74" s="514" t="s">
        <v>39</v>
      </c>
      <c r="B74" s="514"/>
      <c r="C74" s="539" t="s">
        <v>40</v>
      </c>
      <c r="D74" s="539"/>
      <c r="E74" s="539"/>
      <c r="F74" s="539"/>
      <c r="G74" s="539"/>
      <c r="H74" s="539"/>
      <c r="I74" s="539"/>
      <c r="J74" s="539"/>
      <c r="K74" s="539"/>
      <c r="L74" s="539"/>
      <c r="M74" s="539"/>
      <c r="N74" s="539"/>
      <c r="O74" s="514" t="s">
        <v>41</v>
      </c>
      <c r="P74" s="514"/>
      <c r="Q74" s="524" t="s">
        <v>42</v>
      </c>
      <c r="R74" s="525"/>
      <c r="S74" s="514" t="s">
        <v>43</v>
      </c>
      <c r="T74" s="514"/>
      <c r="U74" s="539" t="s">
        <v>44</v>
      </c>
      <c r="V74" s="539"/>
      <c r="W74" s="539"/>
      <c r="X74" s="539"/>
      <c r="Y74" s="539"/>
      <c r="Z74" s="539"/>
      <c r="AA74" s="539"/>
      <c r="AB74" s="539"/>
      <c r="AC74" s="539"/>
      <c r="AD74" s="514" t="s">
        <v>45</v>
      </c>
      <c r="AE74" s="514"/>
      <c r="AF74" s="514"/>
    </row>
    <row r="75" spans="1:36" ht="13.5" customHeight="1">
      <c r="A75" s="514"/>
      <c r="B75" s="514"/>
      <c r="C75" s="539"/>
      <c r="D75" s="539"/>
      <c r="E75" s="539"/>
      <c r="F75" s="539"/>
      <c r="G75" s="539"/>
      <c r="H75" s="539"/>
      <c r="I75" s="539"/>
      <c r="J75" s="539"/>
      <c r="K75" s="539"/>
      <c r="L75" s="539"/>
      <c r="M75" s="539"/>
      <c r="N75" s="539"/>
      <c r="O75" s="514"/>
      <c r="P75" s="514"/>
      <c r="Q75" s="528"/>
      <c r="R75" s="529"/>
      <c r="S75" s="514"/>
      <c r="T75" s="514"/>
      <c r="U75" s="539"/>
      <c r="V75" s="539"/>
      <c r="W75" s="539"/>
      <c r="X75" s="539"/>
      <c r="Y75" s="539"/>
      <c r="Z75" s="539"/>
      <c r="AA75" s="539"/>
      <c r="AB75" s="539"/>
      <c r="AC75" s="539"/>
      <c r="AD75" s="514"/>
      <c r="AE75" s="514"/>
      <c r="AF75" s="514"/>
    </row>
    <row r="76" spans="1:36" ht="45" customHeight="1">
      <c r="A76" s="539" t="s">
        <v>1009</v>
      </c>
      <c r="B76" s="539"/>
      <c r="C76" s="539"/>
      <c r="D76" s="539"/>
      <c r="E76" s="539"/>
      <c r="F76" s="539"/>
      <c r="G76" s="539"/>
      <c r="H76" s="539"/>
      <c r="I76" s="539"/>
      <c r="J76" s="539"/>
      <c r="K76" s="539"/>
      <c r="L76" s="539"/>
      <c r="M76" s="539"/>
      <c r="N76" s="539"/>
      <c r="O76" s="524">
        <f>IF(Q76="N/A",0,IF(Q76="Answer all sub questions",3,IF(Q76="Yes",3,IF(Q76="Partial",3,IF(Q76="No",3,IF(Q76="",3))))))</f>
        <v>3</v>
      </c>
      <c r="P76" s="525"/>
      <c r="Q76" s="514" t="str">
        <f>IF(AJ82&gt;7,"Answer all sub questions",IF(AJ82=(6*1.001),"N/A",IF(AJ82&gt;=6,"Yes",IF(AJ82=5.005,"No",IF(AJ82=4.004,"No",IF(AJ82=3.003,"No",IF(AJ82=2.002,"No",IF(AJ82=1.001,"No",IF(AJ82=0,"No",IF(AJ82&gt;=0.5,"Partial",IF(AJ82&lt;=5.5,"Partial")))))))))))</f>
        <v>Answer all sub questions</v>
      </c>
      <c r="R76" s="514"/>
      <c r="S76" s="524">
        <f>IF(Q76="N/A",O76,IF(Q76="Answer all sub questions",0,IF(Q76="Yes",O76,IF(Q76="Partial",1,IF(Q76="No",0,IF(Q76="",0))))))</f>
        <v>0</v>
      </c>
      <c r="T76" s="525"/>
      <c r="U76" s="536"/>
      <c r="V76" s="540"/>
      <c r="W76" s="540"/>
      <c r="X76" s="540"/>
      <c r="Y76" s="540"/>
      <c r="Z76" s="540"/>
      <c r="AA76" s="540"/>
      <c r="AB76" s="540"/>
      <c r="AC76" s="537"/>
      <c r="AD76" s="515" t="s">
        <v>68</v>
      </c>
      <c r="AE76" s="516"/>
      <c r="AF76" s="517"/>
    </row>
    <row r="77" spans="1:36" ht="26.25" customHeight="1">
      <c r="A77" s="507" t="s">
        <v>1043</v>
      </c>
      <c r="B77" s="508"/>
      <c r="C77" s="513" t="s">
        <v>1192</v>
      </c>
      <c r="D77" s="513"/>
      <c r="E77" s="513"/>
      <c r="F77" s="513"/>
      <c r="G77" s="513"/>
      <c r="H77" s="513"/>
      <c r="I77" s="513"/>
      <c r="J77" s="513"/>
      <c r="K77" s="513"/>
      <c r="L77" s="513"/>
      <c r="M77" s="513"/>
      <c r="N77" s="513"/>
      <c r="O77" s="526"/>
      <c r="P77" s="527"/>
      <c r="Q77" s="416"/>
      <c r="R77" s="416"/>
      <c r="S77" s="526"/>
      <c r="T77" s="527"/>
      <c r="U77" s="390"/>
      <c r="V77" s="390"/>
      <c r="W77" s="390"/>
      <c r="X77" s="390"/>
      <c r="Y77" s="390"/>
      <c r="Z77" s="390"/>
      <c r="AA77" s="390"/>
      <c r="AB77" s="390"/>
      <c r="AC77" s="390"/>
      <c r="AD77" s="518"/>
      <c r="AE77" s="519"/>
      <c r="AF77" s="520"/>
      <c r="AI77" s="16">
        <f>IF(Q77="",100,IF(Q77="Yes",1,IF(Q77="No",0,IF(Q77="Partial",0.5,IF(Q77="N/A",1.001)))))</f>
        <v>100</v>
      </c>
    </row>
    <row r="78" spans="1:36" ht="26.25" customHeight="1">
      <c r="A78" s="509"/>
      <c r="B78" s="510"/>
      <c r="C78" s="513" t="s">
        <v>1046</v>
      </c>
      <c r="D78" s="513"/>
      <c r="E78" s="513"/>
      <c r="F78" s="513"/>
      <c r="G78" s="513"/>
      <c r="H78" s="513"/>
      <c r="I78" s="513"/>
      <c r="J78" s="513"/>
      <c r="K78" s="513"/>
      <c r="L78" s="513"/>
      <c r="M78" s="513"/>
      <c r="N78" s="513"/>
      <c r="O78" s="526"/>
      <c r="P78" s="527"/>
      <c r="Q78" s="416"/>
      <c r="R78" s="416"/>
      <c r="S78" s="526"/>
      <c r="T78" s="527"/>
      <c r="U78" s="390"/>
      <c r="V78" s="390"/>
      <c r="W78" s="390"/>
      <c r="X78" s="390"/>
      <c r="Y78" s="390"/>
      <c r="Z78" s="390"/>
      <c r="AA78" s="390"/>
      <c r="AB78" s="390"/>
      <c r="AC78" s="390"/>
      <c r="AD78" s="518"/>
      <c r="AE78" s="519"/>
      <c r="AF78" s="520"/>
      <c r="AI78" s="16">
        <f t="shared" ref="AI78:AI82" si="4">IF(Q78="",100,IF(Q78="Yes",1,IF(Q78="No",0,IF(Q78="Partial",0.5,IF(Q78="N/A",1.001)))))</f>
        <v>100</v>
      </c>
    </row>
    <row r="79" spans="1:36" ht="26.25" customHeight="1">
      <c r="A79" s="509"/>
      <c r="B79" s="510"/>
      <c r="C79" s="513" t="s">
        <v>1049</v>
      </c>
      <c r="D79" s="513"/>
      <c r="E79" s="513"/>
      <c r="F79" s="513"/>
      <c r="G79" s="513"/>
      <c r="H79" s="513"/>
      <c r="I79" s="513"/>
      <c r="J79" s="513"/>
      <c r="K79" s="513"/>
      <c r="L79" s="513"/>
      <c r="M79" s="513"/>
      <c r="N79" s="513"/>
      <c r="O79" s="526"/>
      <c r="P79" s="527"/>
      <c r="Q79" s="326"/>
      <c r="R79" s="327"/>
      <c r="S79" s="526"/>
      <c r="T79" s="527"/>
      <c r="U79" s="390"/>
      <c r="V79" s="390"/>
      <c r="W79" s="390"/>
      <c r="X79" s="390"/>
      <c r="Y79" s="390"/>
      <c r="Z79" s="390"/>
      <c r="AA79" s="390"/>
      <c r="AB79" s="390"/>
      <c r="AC79" s="390"/>
      <c r="AD79" s="518"/>
      <c r="AE79" s="519"/>
      <c r="AF79" s="520"/>
      <c r="AI79" s="16">
        <f t="shared" si="4"/>
        <v>100</v>
      </c>
    </row>
    <row r="80" spans="1:36" ht="26.25" customHeight="1">
      <c r="A80" s="509"/>
      <c r="B80" s="510"/>
      <c r="C80" s="513" t="s">
        <v>1193</v>
      </c>
      <c r="D80" s="513"/>
      <c r="E80" s="513"/>
      <c r="F80" s="513"/>
      <c r="G80" s="513"/>
      <c r="H80" s="513"/>
      <c r="I80" s="513"/>
      <c r="J80" s="513"/>
      <c r="K80" s="513"/>
      <c r="L80" s="513"/>
      <c r="M80" s="513"/>
      <c r="N80" s="513"/>
      <c r="O80" s="526"/>
      <c r="P80" s="527"/>
      <c r="Q80" s="326"/>
      <c r="R80" s="327"/>
      <c r="S80" s="526"/>
      <c r="T80" s="527"/>
      <c r="U80" s="390"/>
      <c r="V80" s="390"/>
      <c r="W80" s="390"/>
      <c r="X80" s="390"/>
      <c r="Y80" s="390"/>
      <c r="Z80" s="390"/>
      <c r="AA80" s="390"/>
      <c r="AB80" s="390"/>
      <c r="AC80" s="390"/>
      <c r="AD80" s="518"/>
      <c r="AE80" s="519"/>
      <c r="AF80" s="520"/>
      <c r="AI80" s="16">
        <f t="shared" si="4"/>
        <v>100</v>
      </c>
    </row>
    <row r="81" spans="1:36" ht="26.25" customHeight="1">
      <c r="A81" s="509"/>
      <c r="B81" s="510"/>
      <c r="C81" s="513" t="s">
        <v>1050</v>
      </c>
      <c r="D81" s="513"/>
      <c r="E81" s="513"/>
      <c r="F81" s="513"/>
      <c r="G81" s="513"/>
      <c r="H81" s="513"/>
      <c r="I81" s="513"/>
      <c r="J81" s="513"/>
      <c r="K81" s="513"/>
      <c r="L81" s="513"/>
      <c r="M81" s="513"/>
      <c r="N81" s="513"/>
      <c r="O81" s="526"/>
      <c r="P81" s="527"/>
      <c r="Q81" s="326"/>
      <c r="R81" s="327"/>
      <c r="S81" s="526"/>
      <c r="T81" s="527"/>
      <c r="U81" s="390"/>
      <c r="V81" s="390"/>
      <c r="W81" s="390"/>
      <c r="X81" s="390"/>
      <c r="Y81" s="390"/>
      <c r="Z81" s="390"/>
      <c r="AA81" s="390"/>
      <c r="AB81" s="390"/>
      <c r="AC81" s="390"/>
      <c r="AD81" s="518"/>
      <c r="AE81" s="519"/>
      <c r="AF81" s="520"/>
      <c r="AI81" s="16">
        <f t="shared" si="4"/>
        <v>100</v>
      </c>
    </row>
    <row r="82" spans="1:36" ht="26.25" customHeight="1">
      <c r="A82" s="511"/>
      <c r="B82" s="512"/>
      <c r="C82" s="513" t="s">
        <v>1106</v>
      </c>
      <c r="D82" s="513"/>
      <c r="E82" s="513"/>
      <c r="F82" s="513"/>
      <c r="G82" s="513"/>
      <c r="H82" s="513"/>
      <c r="I82" s="513"/>
      <c r="J82" s="513"/>
      <c r="K82" s="513"/>
      <c r="L82" s="513"/>
      <c r="M82" s="513"/>
      <c r="N82" s="513"/>
      <c r="O82" s="528"/>
      <c r="P82" s="529"/>
      <c r="Q82" s="326"/>
      <c r="R82" s="327"/>
      <c r="S82" s="528"/>
      <c r="T82" s="529"/>
      <c r="U82" s="390"/>
      <c r="V82" s="390"/>
      <c r="W82" s="390"/>
      <c r="X82" s="390"/>
      <c r="Y82" s="390"/>
      <c r="Z82" s="390"/>
      <c r="AA82" s="390"/>
      <c r="AB82" s="390"/>
      <c r="AC82" s="390"/>
      <c r="AD82" s="521"/>
      <c r="AE82" s="522"/>
      <c r="AF82" s="523"/>
      <c r="AI82" s="16">
        <f t="shared" si="4"/>
        <v>100</v>
      </c>
      <c r="AJ82" s="16">
        <f>SUM(AI77:AI82)</f>
        <v>600</v>
      </c>
    </row>
    <row r="83" spans="1:36" ht="40.5" customHeight="1">
      <c r="A83" s="507" t="s">
        <v>1044</v>
      </c>
      <c r="B83" s="560"/>
      <c r="C83" s="507" t="s">
        <v>107</v>
      </c>
      <c r="D83" s="560"/>
      <c r="E83" s="560"/>
      <c r="F83" s="560"/>
      <c r="G83" s="560"/>
      <c r="H83" s="560"/>
      <c r="I83" s="560"/>
      <c r="J83" s="560"/>
      <c r="K83" s="560"/>
      <c r="L83" s="560"/>
      <c r="M83" s="560"/>
      <c r="N83" s="508"/>
      <c r="O83" s="524">
        <f>IF(Q83="N/A",0,IF(Q83="Answer all sub questions",3,IF(Q83="Yes",3,IF(Q83="Partial",3,IF(Q83="No",3,IF(Q83="",3))))))</f>
        <v>3</v>
      </c>
      <c r="P83" s="525"/>
      <c r="Q83" s="536" t="str">
        <f>IF(AJ86&gt;4,"Answer all sub questions",IF(AJ86=(3*1.001),"N/A",IF(AJ86&gt;=3,"Yes",IF(AJ86=2.002,"No",IF(AJ86=1.001,"No",IF(AJ86=0,"No",IF(AJ86&gt;=0.5,"Partial",IF(AJ86&lt;=2.5,"Partial"))))))))</f>
        <v>Answer all sub questions</v>
      </c>
      <c r="R83" s="537"/>
      <c r="S83" s="524">
        <f>IF(Q83="N/A",O83,IF(Q83="Answer all sub questions",0,IF(Q83="Yes",O83,IF(Q83="Partial",1,IF(Q83="No",0,IF(Q83="",0))))))</f>
        <v>0</v>
      </c>
      <c r="T83" s="525"/>
      <c r="U83" s="561"/>
      <c r="V83" s="562"/>
      <c r="W83" s="562"/>
      <c r="X83" s="562"/>
      <c r="Y83" s="562"/>
      <c r="Z83" s="562"/>
      <c r="AA83" s="562"/>
      <c r="AB83" s="562"/>
      <c r="AC83" s="563"/>
      <c r="AD83" s="515" t="s">
        <v>108</v>
      </c>
      <c r="AE83" s="516"/>
      <c r="AF83" s="517"/>
    </row>
    <row r="84" spans="1:36" ht="26.25" customHeight="1">
      <c r="A84" s="509"/>
      <c r="B84" s="553"/>
      <c r="C84" s="17"/>
      <c r="D84" s="554" t="s">
        <v>1096</v>
      </c>
      <c r="E84" s="554"/>
      <c r="F84" s="554"/>
      <c r="G84" s="554"/>
      <c r="H84" s="554"/>
      <c r="I84" s="554"/>
      <c r="J84" s="554"/>
      <c r="K84" s="554"/>
      <c r="L84" s="554"/>
      <c r="M84" s="554"/>
      <c r="N84" s="567"/>
      <c r="O84" s="526"/>
      <c r="P84" s="527"/>
      <c r="Q84" s="326"/>
      <c r="R84" s="327"/>
      <c r="S84" s="526"/>
      <c r="T84" s="527"/>
      <c r="U84" s="390"/>
      <c r="V84" s="390"/>
      <c r="W84" s="390"/>
      <c r="X84" s="390"/>
      <c r="Y84" s="390"/>
      <c r="Z84" s="390"/>
      <c r="AA84" s="390"/>
      <c r="AB84" s="390"/>
      <c r="AC84" s="390"/>
      <c r="AD84" s="518"/>
      <c r="AE84" s="576"/>
      <c r="AF84" s="520"/>
      <c r="AI84" s="16">
        <f>IF(Q84="",100,IF(Q84="Yes",1,IF(Q84="No",0,IF(Q84="Partial",0.5,IF(Q84="N/A",1.001)))))</f>
        <v>100</v>
      </c>
    </row>
    <row r="85" spans="1:36" ht="27" customHeight="1">
      <c r="A85" s="509"/>
      <c r="B85" s="510"/>
      <c r="C85" s="17"/>
      <c r="D85" s="554" t="s">
        <v>1334</v>
      </c>
      <c r="E85" s="554"/>
      <c r="F85" s="554"/>
      <c r="G85" s="554"/>
      <c r="H85" s="554"/>
      <c r="I85" s="554"/>
      <c r="J85" s="554"/>
      <c r="K85" s="554"/>
      <c r="L85" s="554"/>
      <c r="M85" s="554"/>
      <c r="N85" s="567"/>
      <c r="O85" s="526"/>
      <c r="P85" s="527"/>
      <c r="Q85" s="326"/>
      <c r="R85" s="327"/>
      <c r="S85" s="526"/>
      <c r="T85" s="527"/>
      <c r="U85" s="390"/>
      <c r="V85" s="390"/>
      <c r="W85" s="390"/>
      <c r="X85" s="390"/>
      <c r="Y85" s="390"/>
      <c r="Z85" s="390"/>
      <c r="AA85" s="390"/>
      <c r="AB85" s="390"/>
      <c r="AC85" s="390"/>
      <c r="AD85" s="518"/>
      <c r="AE85" s="576"/>
      <c r="AF85" s="520"/>
      <c r="AI85" s="16">
        <f>IF(Q85="",100,IF(Q85="Yes",1,IF(Q85="No",0,IF(Q85="Partial",0.5,IF(Q85="N/A",1.001)))))</f>
        <v>100</v>
      </c>
    </row>
    <row r="86" spans="1:36" ht="27" customHeight="1">
      <c r="A86" s="509"/>
      <c r="B86" s="510"/>
      <c r="C86" s="52"/>
      <c r="D86" s="560" t="s">
        <v>1055</v>
      </c>
      <c r="E86" s="560"/>
      <c r="F86" s="560"/>
      <c r="G86" s="560"/>
      <c r="H86" s="560"/>
      <c r="I86" s="560"/>
      <c r="J86" s="560"/>
      <c r="K86" s="560"/>
      <c r="L86" s="560"/>
      <c r="M86" s="560"/>
      <c r="N86" s="508"/>
      <c r="O86" s="528"/>
      <c r="P86" s="529"/>
      <c r="Q86" s="499"/>
      <c r="R86" s="500"/>
      <c r="S86" s="526"/>
      <c r="T86" s="527"/>
      <c r="U86" s="559"/>
      <c r="V86" s="559"/>
      <c r="W86" s="559"/>
      <c r="X86" s="559"/>
      <c r="Y86" s="559"/>
      <c r="Z86" s="559"/>
      <c r="AA86" s="559"/>
      <c r="AB86" s="559"/>
      <c r="AC86" s="559"/>
      <c r="AD86" s="518"/>
      <c r="AE86" s="519"/>
      <c r="AF86" s="520"/>
      <c r="AI86" s="16">
        <f>IF(Q86="",100,IF(Q86="Yes",1,IF(Q86="No",0,IF(Q86="Partial",0.5,IF(Q86="N/A",1.001)))))</f>
        <v>100</v>
      </c>
      <c r="AJ86" s="16">
        <f>SUM(AI84:AI86)</f>
        <v>300</v>
      </c>
    </row>
    <row r="87" spans="1:36" s="30" customFormat="1" ht="27" customHeight="1">
      <c r="A87" s="566" t="s">
        <v>1045</v>
      </c>
      <c r="B87" s="567"/>
      <c r="C87" s="513" t="s">
        <v>1335</v>
      </c>
      <c r="D87" s="513"/>
      <c r="E87" s="513"/>
      <c r="F87" s="513"/>
      <c r="G87" s="513"/>
      <c r="H87" s="513"/>
      <c r="I87" s="513"/>
      <c r="J87" s="513"/>
      <c r="K87" s="513"/>
      <c r="L87" s="513"/>
      <c r="M87" s="513"/>
      <c r="N87" s="513"/>
      <c r="O87" s="514">
        <f>IF(Q87="N/A",0,IF(Q87="Yes",2,IF(Q87="Partial",2,IF(Q87="No",2,IF(Q87="",2)))))</f>
        <v>2</v>
      </c>
      <c r="P87" s="514"/>
      <c r="Q87" s="416"/>
      <c r="R87" s="416"/>
      <c r="S87" s="514">
        <f>IF(Q87="N/A",O87,IF(Q87="Yes",O87,IF(Q87="Partial",1,IF(Q87="No",0,IF(Q87="",0)))))</f>
        <v>0</v>
      </c>
      <c r="T87" s="514"/>
      <c r="U87" s="387"/>
      <c r="V87" s="388"/>
      <c r="W87" s="388"/>
      <c r="X87" s="388"/>
      <c r="Y87" s="388"/>
      <c r="Z87" s="388"/>
      <c r="AA87" s="388"/>
      <c r="AB87" s="388"/>
      <c r="AC87" s="389"/>
      <c r="AD87" s="530" t="s">
        <v>108</v>
      </c>
      <c r="AE87" s="531"/>
      <c r="AF87" s="532"/>
    </row>
    <row r="88" spans="1:36" ht="45" customHeight="1">
      <c r="A88" s="539" t="s">
        <v>1057</v>
      </c>
      <c r="B88" s="539"/>
      <c r="C88" s="539"/>
      <c r="D88" s="539"/>
      <c r="E88" s="539"/>
      <c r="F88" s="539"/>
      <c r="G88" s="539"/>
      <c r="H88" s="539"/>
      <c r="I88" s="539"/>
      <c r="J88" s="539"/>
      <c r="K88" s="539"/>
      <c r="L88" s="539"/>
      <c r="M88" s="539"/>
      <c r="N88" s="539"/>
      <c r="O88" s="524">
        <f>IF(Q88="N/A",0,IF(Q88="Answer all sub questions",5,IF(Q88="Yes",5,IF(Q88="Partial",5,IF(Q88="No",5,IF(Q88="",5))))))</f>
        <v>5</v>
      </c>
      <c r="P88" s="525"/>
      <c r="Q88" s="514" t="str">
        <f>IF(AJ104&gt;17,"Answer all sub questions",IF(AJ104=(16*1.001),"N/A",IF(AJ104&gt;=16,"Yes",IF(AJ104=15.015,"No",IF(AJ104=14.014,"No",IF(AJ104=13.013,"No",IF(AJ104=12.012,"No",IF(AJ104=11.011,"No",IF(AJ104=10.01,"No",IF(AJ104=0.009,"No",IF(AJ104=8.008,"No",IF(AJ104=7.007,"No",IF(AJ104=6.006,"No",IF(AJ104=5.005,"No",IF(AJ104=4.004,"No",IF(AJ104=3.003,"No",IF(AJ104=2.002,"No",IF(AJ104=1.001,"No",IF(AJ104=0,"No",IF(AJ104&gt;=0.5,"Partial",IF(AJ104&lt;=15.5,"Partial")))))))))))))))))))))</f>
        <v>Answer all sub questions</v>
      </c>
      <c r="R88" s="514"/>
      <c r="S88" s="524">
        <f>IF(Q88="N/A",O88,IF(Q88="Answer all sub questions",0,IF(Q88="Yes",O88,IF(Q88="Partial",1,IF(Q88="No",0,IF(Q88="",0))))))</f>
        <v>0</v>
      </c>
      <c r="T88" s="525"/>
      <c r="U88" s="536"/>
      <c r="V88" s="540"/>
      <c r="W88" s="540"/>
      <c r="X88" s="540"/>
      <c r="Y88" s="540"/>
      <c r="Z88" s="540"/>
      <c r="AA88" s="540"/>
      <c r="AB88" s="540"/>
      <c r="AC88" s="537"/>
      <c r="AD88" s="515" t="s">
        <v>108</v>
      </c>
      <c r="AE88" s="516"/>
      <c r="AF88" s="517"/>
    </row>
    <row r="89" spans="1:36" ht="25.5" customHeight="1">
      <c r="A89" s="507" t="s">
        <v>1048</v>
      </c>
      <c r="B89" s="508"/>
      <c r="C89" s="513" t="s">
        <v>1336</v>
      </c>
      <c r="D89" s="513"/>
      <c r="E89" s="513"/>
      <c r="F89" s="513"/>
      <c r="G89" s="513"/>
      <c r="H89" s="513"/>
      <c r="I89" s="513"/>
      <c r="J89" s="513"/>
      <c r="K89" s="513"/>
      <c r="L89" s="513"/>
      <c r="M89" s="513"/>
      <c r="N89" s="513"/>
      <c r="O89" s="526"/>
      <c r="P89" s="527"/>
      <c r="Q89" s="416"/>
      <c r="R89" s="416"/>
      <c r="S89" s="526"/>
      <c r="T89" s="527"/>
      <c r="U89" s="390"/>
      <c r="V89" s="390"/>
      <c r="W89" s="390"/>
      <c r="X89" s="390"/>
      <c r="Y89" s="390"/>
      <c r="Z89" s="390"/>
      <c r="AA89" s="390"/>
      <c r="AB89" s="390"/>
      <c r="AC89" s="390"/>
      <c r="AD89" s="518"/>
      <c r="AE89" s="519"/>
      <c r="AF89" s="520"/>
      <c r="AI89" s="16">
        <f>IF(Q89="",100,IF(Q89="Yes",1,IF(Q89="No",0,IF(Q89="Partial",0.5,IF(Q89="N/A",1.001)))))</f>
        <v>100</v>
      </c>
    </row>
    <row r="90" spans="1:36">
      <c r="A90" s="509"/>
      <c r="B90" s="510"/>
      <c r="C90" s="513" t="s">
        <v>1058</v>
      </c>
      <c r="D90" s="513"/>
      <c r="E90" s="513"/>
      <c r="F90" s="513"/>
      <c r="G90" s="513"/>
      <c r="H90" s="513"/>
      <c r="I90" s="513"/>
      <c r="J90" s="513"/>
      <c r="K90" s="513"/>
      <c r="L90" s="513"/>
      <c r="M90" s="513"/>
      <c r="N90" s="513"/>
      <c r="O90" s="526"/>
      <c r="P90" s="527"/>
      <c r="Q90" s="326"/>
      <c r="R90" s="327"/>
      <c r="S90" s="526"/>
      <c r="T90" s="527"/>
      <c r="U90" s="390"/>
      <c r="V90" s="390"/>
      <c r="W90" s="390"/>
      <c r="X90" s="390"/>
      <c r="Y90" s="390"/>
      <c r="Z90" s="390"/>
      <c r="AA90" s="390"/>
      <c r="AB90" s="390"/>
      <c r="AC90" s="390"/>
      <c r="AD90" s="518"/>
      <c r="AE90" s="519"/>
      <c r="AF90" s="520"/>
      <c r="AI90" s="16">
        <f t="shared" ref="AI90:AI104" si="5">IF(Q90="",100,IF(Q90="Yes",1,IF(Q90="No",0,IF(Q90="Partial",0.5,IF(Q90="N/A",1.001)))))</f>
        <v>100</v>
      </c>
    </row>
    <row r="91" spans="1:36" ht="26.25" customHeight="1">
      <c r="A91" s="509"/>
      <c r="B91" s="510"/>
      <c r="C91" s="513" t="s">
        <v>1059</v>
      </c>
      <c r="D91" s="513"/>
      <c r="E91" s="513"/>
      <c r="F91" s="513"/>
      <c r="G91" s="513"/>
      <c r="H91" s="513"/>
      <c r="I91" s="513"/>
      <c r="J91" s="513"/>
      <c r="K91" s="513"/>
      <c r="L91" s="513"/>
      <c r="M91" s="513"/>
      <c r="N91" s="513"/>
      <c r="O91" s="526"/>
      <c r="P91" s="527"/>
      <c r="Q91" s="326"/>
      <c r="R91" s="327"/>
      <c r="S91" s="526"/>
      <c r="T91" s="527"/>
      <c r="U91" s="390"/>
      <c r="V91" s="390"/>
      <c r="W91" s="390"/>
      <c r="X91" s="390"/>
      <c r="Y91" s="390"/>
      <c r="Z91" s="390"/>
      <c r="AA91" s="390"/>
      <c r="AB91" s="390"/>
      <c r="AC91" s="390"/>
      <c r="AD91" s="518"/>
      <c r="AE91" s="519"/>
      <c r="AF91" s="520"/>
      <c r="AI91" s="16">
        <f t="shared" si="5"/>
        <v>100</v>
      </c>
    </row>
    <row r="92" spans="1:36" ht="26.25" customHeight="1">
      <c r="A92" s="509"/>
      <c r="B92" s="510"/>
      <c r="C92" s="513" t="s">
        <v>1060</v>
      </c>
      <c r="D92" s="513"/>
      <c r="E92" s="513"/>
      <c r="F92" s="513"/>
      <c r="G92" s="513"/>
      <c r="H92" s="513"/>
      <c r="I92" s="513"/>
      <c r="J92" s="513"/>
      <c r="K92" s="513"/>
      <c r="L92" s="513"/>
      <c r="M92" s="513"/>
      <c r="N92" s="513"/>
      <c r="O92" s="526"/>
      <c r="P92" s="527"/>
      <c r="Q92" s="326"/>
      <c r="R92" s="327"/>
      <c r="S92" s="526"/>
      <c r="T92" s="527"/>
      <c r="U92" s="390"/>
      <c r="V92" s="390"/>
      <c r="W92" s="390"/>
      <c r="X92" s="390"/>
      <c r="Y92" s="390"/>
      <c r="Z92" s="390"/>
      <c r="AA92" s="390"/>
      <c r="AB92" s="390"/>
      <c r="AC92" s="390"/>
      <c r="AD92" s="518"/>
      <c r="AE92" s="519"/>
      <c r="AF92" s="520"/>
      <c r="AI92" s="16">
        <f t="shared" si="5"/>
        <v>100</v>
      </c>
    </row>
    <row r="93" spans="1:36">
      <c r="A93" s="509"/>
      <c r="B93" s="510"/>
      <c r="C93" s="513" t="s">
        <v>1061</v>
      </c>
      <c r="D93" s="513"/>
      <c r="E93" s="513"/>
      <c r="F93" s="513"/>
      <c r="G93" s="513"/>
      <c r="H93" s="513"/>
      <c r="I93" s="513"/>
      <c r="J93" s="513"/>
      <c r="K93" s="513"/>
      <c r="L93" s="513"/>
      <c r="M93" s="513"/>
      <c r="N93" s="513"/>
      <c r="O93" s="526"/>
      <c r="P93" s="527"/>
      <c r="Q93" s="326"/>
      <c r="R93" s="327"/>
      <c r="S93" s="526"/>
      <c r="T93" s="527"/>
      <c r="U93" s="390"/>
      <c r="V93" s="390"/>
      <c r="W93" s="390"/>
      <c r="X93" s="390"/>
      <c r="Y93" s="390"/>
      <c r="Z93" s="390"/>
      <c r="AA93" s="390"/>
      <c r="AB93" s="390"/>
      <c r="AC93" s="390"/>
      <c r="AD93" s="518"/>
      <c r="AE93" s="519"/>
      <c r="AF93" s="520"/>
      <c r="AI93" s="16">
        <f t="shared" si="5"/>
        <v>100</v>
      </c>
    </row>
    <row r="94" spans="1:36" ht="26.25" customHeight="1">
      <c r="A94" s="509"/>
      <c r="B94" s="510"/>
      <c r="C94" s="513" t="s">
        <v>1337</v>
      </c>
      <c r="D94" s="513"/>
      <c r="E94" s="513"/>
      <c r="F94" s="513"/>
      <c r="G94" s="513"/>
      <c r="H94" s="513"/>
      <c r="I94" s="513"/>
      <c r="J94" s="513"/>
      <c r="K94" s="513"/>
      <c r="L94" s="513"/>
      <c r="M94" s="513"/>
      <c r="N94" s="513"/>
      <c r="O94" s="526"/>
      <c r="P94" s="527"/>
      <c r="Q94" s="326"/>
      <c r="R94" s="327"/>
      <c r="S94" s="526"/>
      <c r="T94" s="527"/>
      <c r="U94" s="390"/>
      <c r="V94" s="390"/>
      <c r="W94" s="390"/>
      <c r="X94" s="390"/>
      <c r="Y94" s="390"/>
      <c r="Z94" s="390"/>
      <c r="AA94" s="390"/>
      <c r="AB94" s="390"/>
      <c r="AC94" s="390"/>
      <c r="AD94" s="518"/>
      <c r="AE94" s="519"/>
      <c r="AF94" s="520"/>
      <c r="AI94" s="16">
        <f>IF(Q94="",100,IF(Q94="Yes",1,IF(Q94="No",0,IF(Q94="Partial",0.5,IF(Q94="N/A",1.001)))))</f>
        <v>100</v>
      </c>
    </row>
    <row r="95" spans="1:36" ht="26.25" customHeight="1">
      <c r="A95" s="509"/>
      <c r="B95" s="510"/>
      <c r="C95" s="513" t="s">
        <v>1338</v>
      </c>
      <c r="D95" s="513"/>
      <c r="E95" s="513"/>
      <c r="F95" s="513"/>
      <c r="G95" s="513"/>
      <c r="H95" s="513"/>
      <c r="I95" s="513"/>
      <c r="J95" s="513"/>
      <c r="K95" s="513"/>
      <c r="L95" s="513"/>
      <c r="M95" s="513"/>
      <c r="N95" s="513"/>
      <c r="O95" s="526"/>
      <c r="P95" s="527"/>
      <c r="Q95" s="326"/>
      <c r="R95" s="327"/>
      <c r="S95" s="526"/>
      <c r="T95" s="527"/>
      <c r="U95" s="390"/>
      <c r="V95" s="390"/>
      <c r="W95" s="390"/>
      <c r="X95" s="390"/>
      <c r="Y95" s="390"/>
      <c r="Z95" s="390"/>
      <c r="AA95" s="390"/>
      <c r="AB95" s="390"/>
      <c r="AC95" s="390"/>
      <c r="AD95" s="518"/>
      <c r="AE95" s="519"/>
      <c r="AF95" s="520"/>
      <c r="AI95" s="16">
        <f t="shared" ref="AI95:AI101" si="6">IF(Q95="",100,IF(Q95="Yes",1,IF(Q95="No",0,IF(Q95="Partial",0.5,IF(Q95="N/A",1.001)))))</f>
        <v>100</v>
      </c>
    </row>
    <row r="96" spans="1:36" ht="26.25" customHeight="1">
      <c r="A96" s="509"/>
      <c r="B96" s="510"/>
      <c r="C96" s="513" t="s">
        <v>1062</v>
      </c>
      <c r="D96" s="513"/>
      <c r="E96" s="513"/>
      <c r="F96" s="513"/>
      <c r="G96" s="513"/>
      <c r="H96" s="513"/>
      <c r="I96" s="513"/>
      <c r="J96" s="513"/>
      <c r="K96" s="513"/>
      <c r="L96" s="513"/>
      <c r="M96" s="513"/>
      <c r="N96" s="513"/>
      <c r="O96" s="526"/>
      <c r="P96" s="527"/>
      <c r="Q96" s="326"/>
      <c r="R96" s="327"/>
      <c r="S96" s="526"/>
      <c r="T96" s="527"/>
      <c r="U96" s="390"/>
      <c r="V96" s="390"/>
      <c r="W96" s="390"/>
      <c r="X96" s="390"/>
      <c r="Y96" s="390"/>
      <c r="Z96" s="390"/>
      <c r="AA96" s="390"/>
      <c r="AB96" s="390"/>
      <c r="AC96" s="390"/>
      <c r="AD96" s="518"/>
      <c r="AE96" s="519"/>
      <c r="AF96" s="520"/>
      <c r="AI96" s="16">
        <f t="shared" si="6"/>
        <v>100</v>
      </c>
    </row>
    <row r="97" spans="1:36">
      <c r="A97" s="509"/>
      <c r="B97" s="510"/>
      <c r="C97" s="513" t="s">
        <v>1063</v>
      </c>
      <c r="D97" s="513"/>
      <c r="E97" s="513"/>
      <c r="F97" s="513"/>
      <c r="G97" s="513"/>
      <c r="H97" s="513"/>
      <c r="I97" s="513"/>
      <c r="J97" s="513"/>
      <c r="K97" s="513"/>
      <c r="L97" s="513"/>
      <c r="M97" s="513"/>
      <c r="N97" s="513"/>
      <c r="O97" s="526"/>
      <c r="P97" s="527"/>
      <c r="Q97" s="326"/>
      <c r="R97" s="327"/>
      <c r="S97" s="526"/>
      <c r="T97" s="527"/>
      <c r="U97" s="390"/>
      <c r="V97" s="390"/>
      <c r="W97" s="390"/>
      <c r="X97" s="390"/>
      <c r="Y97" s="390"/>
      <c r="Z97" s="390"/>
      <c r="AA97" s="390"/>
      <c r="AB97" s="390"/>
      <c r="AC97" s="390"/>
      <c r="AD97" s="518"/>
      <c r="AE97" s="519"/>
      <c r="AF97" s="520"/>
      <c r="AI97" s="16">
        <f>IF(Q97="",100,IF(Q97="Yes",1,IF(Q97="No",0,IF(Q97="Partial",0.5,IF(Q97="N/A",1.001)))))</f>
        <v>100</v>
      </c>
    </row>
    <row r="98" spans="1:36">
      <c r="A98" s="509"/>
      <c r="B98" s="510"/>
      <c r="C98" s="513" t="s">
        <v>1064</v>
      </c>
      <c r="D98" s="513"/>
      <c r="E98" s="513"/>
      <c r="F98" s="513"/>
      <c r="G98" s="513"/>
      <c r="H98" s="513"/>
      <c r="I98" s="513"/>
      <c r="J98" s="513"/>
      <c r="K98" s="513"/>
      <c r="L98" s="513"/>
      <c r="M98" s="513"/>
      <c r="N98" s="513"/>
      <c r="O98" s="526"/>
      <c r="P98" s="527"/>
      <c r="Q98" s="326"/>
      <c r="R98" s="327"/>
      <c r="S98" s="526"/>
      <c r="T98" s="527"/>
      <c r="U98" s="390"/>
      <c r="V98" s="390"/>
      <c r="W98" s="390"/>
      <c r="X98" s="390"/>
      <c r="Y98" s="390"/>
      <c r="Z98" s="390"/>
      <c r="AA98" s="390"/>
      <c r="AB98" s="390"/>
      <c r="AC98" s="390"/>
      <c r="AD98" s="518"/>
      <c r="AE98" s="519"/>
      <c r="AF98" s="520"/>
      <c r="AI98" s="16">
        <f t="shared" ref="AI98:AI99" si="7">IF(Q98="",100,IF(Q98="Yes",1,IF(Q98="No",0,IF(Q98="Partial",0.5,IF(Q98="N/A",1.001)))))</f>
        <v>100</v>
      </c>
    </row>
    <row r="99" spans="1:36">
      <c r="A99" s="509"/>
      <c r="B99" s="510"/>
      <c r="C99" s="513" t="s">
        <v>1065</v>
      </c>
      <c r="D99" s="513"/>
      <c r="E99" s="513"/>
      <c r="F99" s="513"/>
      <c r="G99" s="513"/>
      <c r="H99" s="513"/>
      <c r="I99" s="513"/>
      <c r="J99" s="513"/>
      <c r="K99" s="513"/>
      <c r="L99" s="513"/>
      <c r="M99" s="513"/>
      <c r="N99" s="513"/>
      <c r="O99" s="526"/>
      <c r="P99" s="527"/>
      <c r="Q99" s="326"/>
      <c r="R99" s="327"/>
      <c r="S99" s="526"/>
      <c r="T99" s="527"/>
      <c r="U99" s="390"/>
      <c r="V99" s="390"/>
      <c r="W99" s="390"/>
      <c r="X99" s="390"/>
      <c r="Y99" s="390"/>
      <c r="Z99" s="390"/>
      <c r="AA99" s="390"/>
      <c r="AB99" s="390"/>
      <c r="AC99" s="390"/>
      <c r="AD99" s="518"/>
      <c r="AE99" s="519"/>
      <c r="AF99" s="520"/>
      <c r="AI99" s="16">
        <f t="shared" si="7"/>
        <v>100</v>
      </c>
    </row>
    <row r="100" spans="1:36">
      <c r="A100" s="509"/>
      <c r="B100" s="510"/>
      <c r="C100" s="513" t="s">
        <v>1066</v>
      </c>
      <c r="D100" s="513"/>
      <c r="E100" s="513"/>
      <c r="F100" s="513"/>
      <c r="G100" s="513"/>
      <c r="H100" s="513"/>
      <c r="I100" s="513"/>
      <c r="J100" s="513"/>
      <c r="K100" s="513"/>
      <c r="L100" s="513"/>
      <c r="M100" s="513"/>
      <c r="N100" s="513"/>
      <c r="O100" s="526"/>
      <c r="P100" s="527"/>
      <c r="Q100" s="326"/>
      <c r="R100" s="327"/>
      <c r="S100" s="526"/>
      <c r="T100" s="527"/>
      <c r="U100" s="390"/>
      <c r="V100" s="390"/>
      <c r="W100" s="390"/>
      <c r="X100" s="390"/>
      <c r="Y100" s="390"/>
      <c r="Z100" s="390"/>
      <c r="AA100" s="390"/>
      <c r="AB100" s="390"/>
      <c r="AC100" s="390"/>
      <c r="AD100" s="518"/>
      <c r="AE100" s="519"/>
      <c r="AF100" s="520"/>
      <c r="AI100" s="16">
        <f t="shared" si="6"/>
        <v>100</v>
      </c>
    </row>
    <row r="101" spans="1:36" ht="26.25" customHeight="1">
      <c r="A101" s="509"/>
      <c r="B101" s="510"/>
      <c r="C101" s="513" t="s">
        <v>1067</v>
      </c>
      <c r="D101" s="513"/>
      <c r="E101" s="513"/>
      <c r="F101" s="513"/>
      <c r="G101" s="513"/>
      <c r="H101" s="513"/>
      <c r="I101" s="513"/>
      <c r="J101" s="513"/>
      <c r="K101" s="513"/>
      <c r="L101" s="513"/>
      <c r="M101" s="513"/>
      <c r="N101" s="513"/>
      <c r="O101" s="526"/>
      <c r="P101" s="527"/>
      <c r="Q101" s="326"/>
      <c r="R101" s="327"/>
      <c r="S101" s="526"/>
      <c r="T101" s="527"/>
      <c r="U101" s="390"/>
      <c r="V101" s="390"/>
      <c r="W101" s="390"/>
      <c r="X101" s="390"/>
      <c r="Y101" s="390"/>
      <c r="Z101" s="390"/>
      <c r="AA101" s="390"/>
      <c r="AB101" s="390"/>
      <c r="AC101" s="390"/>
      <c r="AD101" s="518"/>
      <c r="AE101" s="519"/>
      <c r="AF101" s="520"/>
      <c r="AI101" s="16">
        <f t="shared" si="6"/>
        <v>100</v>
      </c>
    </row>
    <row r="102" spans="1:36" ht="26.25" customHeight="1">
      <c r="A102" s="509"/>
      <c r="B102" s="510"/>
      <c r="C102" s="513" t="s">
        <v>1339</v>
      </c>
      <c r="D102" s="513"/>
      <c r="E102" s="513"/>
      <c r="F102" s="513"/>
      <c r="G102" s="513"/>
      <c r="H102" s="513"/>
      <c r="I102" s="513"/>
      <c r="J102" s="513"/>
      <c r="K102" s="513"/>
      <c r="L102" s="513"/>
      <c r="M102" s="513"/>
      <c r="N102" s="513"/>
      <c r="O102" s="526"/>
      <c r="P102" s="527"/>
      <c r="Q102" s="326"/>
      <c r="R102" s="327"/>
      <c r="S102" s="526"/>
      <c r="T102" s="527"/>
      <c r="U102" s="390"/>
      <c r="V102" s="390"/>
      <c r="W102" s="390"/>
      <c r="X102" s="390"/>
      <c r="Y102" s="390"/>
      <c r="Z102" s="390"/>
      <c r="AA102" s="390"/>
      <c r="AB102" s="390"/>
      <c r="AC102" s="390"/>
      <c r="AD102" s="518"/>
      <c r="AE102" s="519"/>
      <c r="AF102" s="520"/>
      <c r="AI102" s="16">
        <f t="shared" ref="AI102" si="8">IF(Q102="",100,IF(Q102="Yes",1,IF(Q102="No",0,IF(Q102="Partial",0.5,IF(Q102="N/A",1.001)))))</f>
        <v>100</v>
      </c>
    </row>
    <row r="103" spans="1:36" ht="26.25" customHeight="1">
      <c r="A103" s="509"/>
      <c r="B103" s="510"/>
      <c r="C103" s="513" t="s">
        <v>1340</v>
      </c>
      <c r="D103" s="513"/>
      <c r="E103" s="513"/>
      <c r="F103" s="513"/>
      <c r="G103" s="513"/>
      <c r="H103" s="513"/>
      <c r="I103" s="513"/>
      <c r="J103" s="513"/>
      <c r="K103" s="513"/>
      <c r="L103" s="513"/>
      <c r="M103" s="513"/>
      <c r="N103" s="513"/>
      <c r="O103" s="526"/>
      <c r="P103" s="527"/>
      <c r="Q103" s="326"/>
      <c r="R103" s="327"/>
      <c r="S103" s="526"/>
      <c r="T103" s="527"/>
      <c r="U103" s="390"/>
      <c r="V103" s="390"/>
      <c r="W103" s="390"/>
      <c r="X103" s="390"/>
      <c r="Y103" s="390"/>
      <c r="Z103" s="390"/>
      <c r="AA103" s="390"/>
      <c r="AB103" s="390"/>
      <c r="AC103" s="390"/>
      <c r="AD103" s="518"/>
      <c r="AE103" s="519"/>
      <c r="AF103" s="520"/>
      <c r="AI103" s="16">
        <f t="shared" ref="AI103" si="9">IF(Q103="",100,IF(Q103="Yes",1,IF(Q103="No",0,IF(Q103="Partial",0.5,IF(Q103="N/A",1.001)))))</f>
        <v>100</v>
      </c>
    </row>
    <row r="104" spans="1:36">
      <c r="A104" s="511"/>
      <c r="B104" s="512"/>
      <c r="C104" s="513" t="s">
        <v>1019</v>
      </c>
      <c r="D104" s="513"/>
      <c r="E104" s="513"/>
      <c r="F104" s="513"/>
      <c r="G104" s="513"/>
      <c r="H104" s="513"/>
      <c r="I104" s="513"/>
      <c r="J104" s="513"/>
      <c r="K104" s="513"/>
      <c r="L104" s="513"/>
      <c r="M104" s="513"/>
      <c r="N104" s="513"/>
      <c r="O104" s="528"/>
      <c r="P104" s="529"/>
      <c r="Q104" s="326"/>
      <c r="R104" s="327"/>
      <c r="S104" s="528"/>
      <c r="T104" s="529"/>
      <c r="U104" s="390"/>
      <c r="V104" s="390"/>
      <c r="W104" s="390"/>
      <c r="X104" s="390"/>
      <c r="Y104" s="390"/>
      <c r="Z104" s="390"/>
      <c r="AA104" s="390"/>
      <c r="AB104" s="390"/>
      <c r="AC104" s="390"/>
      <c r="AD104" s="521"/>
      <c r="AE104" s="522"/>
      <c r="AF104" s="523"/>
      <c r="AI104" s="16">
        <f t="shared" si="5"/>
        <v>100</v>
      </c>
      <c r="AJ104" s="16">
        <f>SUM(AI89:AI104)</f>
        <v>1600</v>
      </c>
    </row>
    <row r="105" spans="1:36" ht="45" customHeight="1">
      <c r="A105" s="539" t="s">
        <v>1071</v>
      </c>
      <c r="B105" s="539"/>
      <c r="C105" s="539"/>
      <c r="D105" s="539"/>
      <c r="E105" s="539"/>
      <c r="F105" s="539"/>
      <c r="G105" s="539"/>
      <c r="H105" s="539"/>
      <c r="I105" s="539"/>
      <c r="J105" s="539"/>
      <c r="K105" s="539"/>
      <c r="L105" s="539"/>
      <c r="M105" s="539"/>
      <c r="N105" s="539"/>
      <c r="O105" s="524">
        <f>IF(Q105="N/A",0,IF(Q105="Answer all sub questions",5,IF(Q105="Yes",5,IF(Q105="Partial",5,IF(Q105="No",5,IF(Q105="",5))))))</f>
        <v>5</v>
      </c>
      <c r="P105" s="525"/>
      <c r="Q105" s="514" t="str">
        <f>IF(AJ112&gt;8,"Answer all sub questions",IF(AJ112=(7*1.001),"N/A",IF(AJ112&gt;=7,"Yes",IF(AJ112=6.006,"No",IF(AJ112=5.005,"No",IF(AJ112=4.004,"No",IF(AJ112=3.003,"No",IF(AJ112=2.002,"No",IF(AJ112=1.001,"No",IF(AJ112=0,"No",IF(AJ112&gt;=0.5,"Partial",IF(AJ112&lt;=6.5,"Partial"))))))))))))</f>
        <v>Answer all sub questions</v>
      </c>
      <c r="R105" s="514"/>
      <c r="S105" s="524">
        <f>IF(Q105="N/A",O105,IF(Q105="Answer all sub questions",0,IF(Q105="Yes",O105,IF(Q105="Partial",1,IF(Q105="No",0,IF(Q105="",0))))))</f>
        <v>0</v>
      </c>
      <c r="T105" s="525"/>
      <c r="U105" s="536"/>
      <c r="V105" s="540"/>
      <c r="W105" s="540"/>
      <c r="X105" s="540"/>
      <c r="Y105" s="540"/>
      <c r="Z105" s="540"/>
      <c r="AA105" s="540"/>
      <c r="AB105" s="540"/>
      <c r="AC105" s="537"/>
      <c r="AD105" s="515" t="s">
        <v>108</v>
      </c>
      <c r="AE105" s="516"/>
      <c r="AF105" s="517"/>
    </row>
    <row r="106" spans="1:36">
      <c r="A106" s="507" t="s">
        <v>1051</v>
      </c>
      <c r="B106" s="508"/>
      <c r="C106" s="513" t="s">
        <v>1341</v>
      </c>
      <c r="D106" s="513"/>
      <c r="E106" s="513"/>
      <c r="F106" s="513"/>
      <c r="G106" s="513"/>
      <c r="H106" s="513"/>
      <c r="I106" s="513"/>
      <c r="J106" s="513"/>
      <c r="K106" s="513"/>
      <c r="L106" s="513"/>
      <c r="M106" s="513"/>
      <c r="N106" s="513"/>
      <c r="O106" s="526"/>
      <c r="P106" s="527"/>
      <c r="Q106" s="416"/>
      <c r="R106" s="416"/>
      <c r="S106" s="526"/>
      <c r="T106" s="527"/>
      <c r="U106" s="390"/>
      <c r="V106" s="390"/>
      <c r="W106" s="390"/>
      <c r="X106" s="390"/>
      <c r="Y106" s="390"/>
      <c r="Z106" s="390"/>
      <c r="AA106" s="390"/>
      <c r="AB106" s="390"/>
      <c r="AC106" s="390"/>
      <c r="AD106" s="518"/>
      <c r="AE106" s="519"/>
      <c r="AF106" s="520"/>
      <c r="AI106" s="16">
        <f>IF(Q106="",100,IF(Q106="Yes",1,IF(Q106="No",0,IF(Q106="Partial",0.5,IF(Q106="N/A",1.001)))))</f>
        <v>100</v>
      </c>
    </row>
    <row r="107" spans="1:36">
      <c r="A107" s="509"/>
      <c r="B107" s="510"/>
      <c r="C107" s="513" t="s">
        <v>1195</v>
      </c>
      <c r="D107" s="513"/>
      <c r="E107" s="513"/>
      <c r="F107" s="513"/>
      <c r="G107" s="513"/>
      <c r="H107" s="513"/>
      <c r="I107" s="513"/>
      <c r="J107" s="513"/>
      <c r="K107" s="513"/>
      <c r="L107" s="513"/>
      <c r="M107" s="513"/>
      <c r="N107" s="513"/>
      <c r="O107" s="526"/>
      <c r="P107" s="527"/>
      <c r="Q107" s="416"/>
      <c r="R107" s="416"/>
      <c r="S107" s="526"/>
      <c r="T107" s="527"/>
      <c r="U107" s="390"/>
      <c r="V107" s="390"/>
      <c r="W107" s="390"/>
      <c r="X107" s="390"/>
      <c r="Y107" s="390"/>
      <c r="Z107" s="390"/>
      <c r="AA107" s="390"/>
      <c r="AB107" s="390"/>
      <c r="AC107" s="390"/>
      <c r="AD107" s="518"/>
      <c r="AE107" s="519"/>
      <c r="AF107" s="520"/>
      <c r="AI107" s="16">
        <f t="shared" ref="AI107:AI110" si="10">IF(Q107="",100,IF(Q107="Yes",1,IF(Q107="No",0,IF(Q107="Partial",0.5,IF(Q107="N/A",1.001)))))</f>
        <v>100</v>
      </c>
    </row>
    <row r="108" spans="1:36" ht="26.25" customHeight="1">
      <c r="A108" s="509"/>
      <c r="B108" s="510"/>
      <c r="C108" s="513" t="s">
        <v>1068</v>
      </c>
      <c r="D108" s="513"/>
      <c r="E108" s="513"/>
      <c r="F108" s="513"/>
      <c r="G108" s="513"/>
      <c r="H108" s="513"/>
      <c r="I108" s="513"/>
      <c r="J108" s="513"/>
      <c r="K108" s="513"/>
      <c r="L108" s="513"/>
      <c r="M108" s="513"/>
      <c r="N108" s="513"/>
      <c r="O108" s="526"/>
      <c r="P108" s="527"/>
      <c r="Q108" s="416"/>
      <c r="R108" s="416"/>
      <c r="S108" s="526"/>
      <c r="T108" s="527"/>
      <c r="U108" s="390"/>
      <c r="V108" s="390"/>
      <c r="W108" s="390"/>
      <c r="X108" s="390"/>
      <c r="Y108" s="390"/>
      <c r="Z108" s="390"/>
      <c r="AA108" s="390"/>
      <c r="AB108" s="390"/>
      <c r="AC108" s="390"/>
      <c r="AD108" s="518"/>
      <c r="AE108" s="519"/>
      <c r="AF108" s="520"/>
      <c r="AI108" s="16">
        <f t="shared" si="10"/>
        <v>100</v>
      </c>
    </row>
    <row r="109" spans="1:36" ht="26.25" customHeight="1">
      <c r="A109" s="509"/>
      <c r="B109" s="510"/>
      <c r="C109" s="513" t="s">
        <v>1069</v>
      </c>
      <c r="D109" s="513"/>
      <c r="E109" s="513"/>
      <c r="F109" s="513"/>
      <c r="G109" s="513"/>
      <c r="H109" s="513"/>
      <c r="I109" s="513"/>
      <c r="J109" s="513"/>
      <c r="K109" s="513"/>
      <c r="L109" s="513"/>
      <c r="M109" s="513"/>
      <c r="N109" s="513"/>
      <c r="O109" s="526"/>
      <c r="P109" s="527"/>
      <c r="Q109" s="416"/>
      <c r="R109" s="416"/>
      <c r="S109" s="526"/>
      <c r="T109" s="527"/>
      <c r="U109" s="390"/>
      <c r="V109" s="390"/>
      <c r="W109" s="390"/>
      <c r="X109" s="390"/>
      <c r="Y109" s="390"/>
      <c r="Z109" s="390"/>
      <c r="AA109" s="390"/>
      <c r="AB109" s="390"/>
      <c r="AC109" s="390"/>
      <c r="AD109" s="518"/>
      <c r="AE109" s="519"/>
      <c r="AF109" s="520"/>
      <c r="AI109" s="16">
        <f t="shared" si="10"/>
        <v>100</v>
      </c>
    </row>
    <row r="110" spans="1:36">
      <c r="A110" s="509"/>
      <c r="B110" s="510"/>
      <c r="C110" s="513" t="s">
        <v>1194</v>
      </c>
      <c r="D110" s="513"/>
      <c r="E110" s="513"/>
      <c r="F110" s="513"/>
      <c r="G110" s="513"/>
      <c r="H110" s="513"/>
      <c r="I110" s="513"/>
      <c r="J110" s="513"/>
      <c r="K110" s="513"/>
      <c r="L110" s="513"/>
      <c r="M110" s="513"/>
      <c r="N110" s="513"/>
      <c r="O110" s="526"/>
      <c r="P110" s="527"/>
      <c r="Q110" s="416"/>
      <c r="R110" s="416"/>
      <c r="S110" s="526"/>
      <c r="T110" s="527"/>
      <c r="U110" s="390"/>
      <c r="V110" s="390"/>
      <c r="W110" s="390"/>
      <c r="X110" s="390"/>
      <c r="Y110" s="390"/>
      <c r="Z110" s="390"/>
      <c r="AA110" s="390"/>
      <c r="AB110" s="390"/>
      <c r="AC110" s="390"/>
      <c r="AD110" s="518"/>
      <c r="AE110" s="519"/>
      <c r="AF110" s="520"/>
      <c r="AI110" s="16">
        <f t="shared" si="10"/>
        <v>100</v>
      </c>
    </row>
    <row r="111" spans="1:36" ht="26.25" customHeight="1">
      <c r="A111" s="509"/>
      <c r="B111" s="510"/>
      <c r="C111" s="513" t="s">
        <v>1070</v>
      </c>
      <c r="D111" s="513"/>
      <c r="E111" s="513"/>
      <c r="F111" s="513"/>
      <c r="G111" s="513"/>
      <c r="H111" s="513"/>
      <c r="I111" s="513"/>
      <c r="J111" s="513"/>
      <c r="K111" s="513"/>
      <c r="L111" s="513"/>
      <c r="M111" s="513"/>
      <c r="N111" s="513"/>
      <c r="O111" s="526"/>
      <c r="P111" s="527"/>
      <c r="Q111" s="416"/>
      <c r="R111" s="416"/>
      <c r="S111" s="526"/>
      <c r="T111" s="527"/>
      <c r="U111" s="390"/>
      <c r="V111" s="390"/>
      <c r="W111" s="390"/>
      <c r="X111" s="390"/>
      <c r="Y111" s="390"/>
      <c r="Z111" s="390"/>
      <c r="AA111" s="390"/>
      <c r="AB111" s="390"/>
      <c r="AC111" s="390"/>
      <c r="AD111" s="518"/>
      <c r="AE111" s="519"/>
      <c r="AF111" s="520"/>
      <c r="AI111" s="16">
        <f>IF(Q111="",100,IF(Q111="Yes",1,IF(Q111="No",0,IF(Q111="Partial",0.5,IF(Q111="N/A",1.001)))))</f>
        <v>100</v>
      </c>
    </row>
    <row r="112" spans="1:36" ht="26.25" customHeight="1">
      <c r="A112" s="511"/>
      <c r="B112" s="512"/>
      <c r="C112" s="513" t="s">
        <v>1019</v>
      </c>
      <c r="D112" s="513"/>
      <c r="E112" s="513"/>
      <c r="F112" s="513"/>
      <c r="G112" s="513"/>
      <c r="H112" s="513"/>
      <c r="I112" s="513"/>
      <c r="J112" s="513"/>
      <c r="K112" s="513"/>
      <c r="L112" s="513"/>
      <c r="M112" s="513"/>
      <c r="N112" s="513"/>
      <c r="O112" s="528"/>
      <c r="P112" s="529"/>
      <c r="Q112" s="416"/>
      <c r="R112" s="416"/>
      <c r="S112" s="528"/>
      <c r="T112" s="529"/>
      <c r="U112" s="390"/>
      <c r="V112" s="390"/>
      <c r="W112" s="390"/>
      <c r="X112" s="390"/>
      <c r="Y112" s="390"/>
      <c r="Z112" s="390"/>
      <c r="AA112" s="390"/>
      <c r="AB112" s="390"/>
      <c r="AC112" s="390"/>
      <c r="AD112" s="521"/>
      <c r="AE112" s="522"/>
      <c r="AF112" s="523"/>
      <c r="AI112" s="16">
        <f t="shared" ref="AI112" si="11">IF(Q112="",100,IF(Q112="Yes",1,IF(Q112="No",0,IF(Q112="Partial",0.5,IF(Q112="N/A",1.001)))))</f>
        <v>100</v>
      </c>
      <c r="AJ112" s="16">
        <f>SUM(AI106:AI112)</f>
        <v>700</v>
      </c>
    </row>
    <row r="113" spans="1:36" ht="45" customHeight="1">
      <c r="A113" s="539" t="s">
        <v>1072</v>
      </c>
      <c r="B113" s="539"/>
      <c r="C113" s="539"/>
      <c r="D113" s="539"/>
      <c r="E113" s="539"/>
      <c r="F113" s="539"/>
      <c r="G113" s="539"/>
      <c r="H113" s="539"/>
      <c r="I113" s="539"/>
      <c r="J113" s="539"/>
      <c r="K113" s="539"/>
      <c r="L113" s="539"/>
      <c r="M113" s="539"/>
      <c r="N113" s="539"/>
      <c r="O113" s="524">
        <f>IF(Q113="N/A",0,IF(Q113="Answer all sub questions",5,IF(Q113="Yes",5,IF(Q113="Partial",5,IF(Q113="No",5,IF(Q113="",5))))))</f>
        <v>5</v>
      </c>
      <c r="P113" s="525"/>
      <c r="Q113" s="514" t="str">
        <f>IF(AJ121&gt;9,"Answer all sub questions",IF(AJ121=(8*1.001),"N/A",IF(AJ121&gt;=8,"Yes",IF(AJ121=7.007,"No",IF(AJ121=6.006,"No",IF(AJ121=5.005,"No",IF(AJ121=4.004,"No",IF(AJ121=3.003,"No",IF(AJ121=2.002,"No",IF(AJ121=1.001,"No",IF(AJ121=0,"No",IF(AJ121&gt;=0.5,"Partial",IF(AJ121&lt;=7.5,"Partial")))))))))))))</f>
        <v>Answer all sub questions</v>
      </c>
      <c r="R113" s="514"/>
      <c r="S113" s="524">
        <f>IF(Q113="N/A",O113,IF(Q113="Answer all sub questions",0,IF(Q113="Yes",O113,IF(Q113="Partial",1,IF(Q113="No",0,IF(Q113="",0))))))</f>
        <v>0</v>
      </c>
      <c r="T113" s="525"/>
      <c r="U113" s="536"/>
      <c r="V113" s="540"/>
      <c r="W113" s="540"/>
      <c r="X113" s="540"/>
      <c r="Y113" s="540"/>
      <c r="Z113" s="540"/>
      <c r="AA113" s="540"/>
      <c r="AB113" s="540"/>
      <c r="AC113" s="537"/>
      <c r="AD113" s="515" t="s">
        <v>108</v>
      </c>
      <c r="AE113" s="516"/>
      <c r="AF113" s="517"/>
    </row>
    <row r="114" spans="1:36" ht="25.5" customHeight="1">
      <c r="A114" s="507" t="s">
        <v>1052</v>
      </c>
      <c r="B114" s="508"/>
      <c r="C114" s="513" t="s">
        <v>1073</v>
      </c>
      <c r="D114" s="513"/>
      <c r="E114" s="513"/>
      <c r="F114" s="513"/>
      <c r="G114" s="513"/>
      <c r="H114" s="513"/>
      <c r="I114" s="513"/>
      <c r="J114" s="513"/>
      <c r="K114" s="513"/>
      <c r="L114" s="513"/>
      <c r="M114" s="513"/>
      <c r="N114" s="513"/>
      <c r="O114" s="526"/>
      <c r="P114" s="527"/>
      <c r="Q114" s="416"/>
      <c r="R114" s="416"/>
      <c r="S114" s="526"/>
      <c r="T114" s="527"/>
      <c r="U114" s="390"/>
      <c r="V114" s="390"/>
      <c r="W114" s="390"/>
      <c r="X114" s="390"/>
      <c r="Y114" s="390"/>
      <c r="Z114" s="390"/>
      <c r="AA114" s="390"/>
      <c r="AB114" s="390"/>
      <c r="AC114" s="390"/>
      <c r="AD114" s="518"/>
      <c r="AE114" s="519"/>
      <c r="AF114" s="520"/>
      <c r="AI114" s="16">
        <f>IF(Q114="",100,IF(Q114="Yes",1,IF(Q114="No",0,IF(Q114="Partial",0.5,IF(Q114="N/A",1.001)))))</f>
        <v>100</v>
      </c>
    </row>
    <row r="115" spans="1:36" ht="25.5" customHeight="1">
      <c r="A115" s="509"/>
      <c r="B115" s="510"/>
      <c r="C115" s="513" t="s">
        <v>1342</v>
      </c>
      <c r="D115" s="513"/>
      <c r="E115" s="513"/>
      <c r="F115" s="513"/>
      <c r="G115" s="513"/>
      <c r="H115" s="513"/>
      <c r="I115" s="513"/>
      <c r="J115" s="513"/>
      <c r="K115" s="513"/>
      <c r="L115" s="513"/>
      <c r="M115" s="513"/>
      <c r="N115" s="513"/>
      <c r="O115" s="526"/>
      <c r="P115" s="527"/>
      <c r="Q115" s="416"/>
      <c r="R115" s="416"/>
      <c r="S115" s="526"/>
      <c r="T115" s="527"/>
      <c r="U115" s="390"/>
      <c r="V115" s="390"/>
      <c r="W115" s="390"/>
      <c r="X115" s="390"/>
      <c r="Y115" s="390"/>
      <c r="Z115" s="390"/>
      <c r="AA115" s="390"/>
      <c r="AB115" s="390"/>
      <c r="AC115" s="390"/>
      <c r="AD115" s="518"/>
      <c r="AE115" s="519"/>
      <c r="AF115" s="520"/>
      <c r="AI115" s="16">
        <f t="shared" ref="AI115:AI119" si="12">IF(Q115="",100,IF(Q115="Yes",1,IF(Q115="No",0,IF(Q115="Partial",0.5,IF(Q115="N/A",1.001)))))</f>
        <v>100</v>
      </c>
    </row>
    <row r="116" spans="1:36" ht="26.25" customHeight="1">
      <c r="A116" s="509"/>
      <c r="B116" s="510"/>
      <c r="C116" s="513" t="s">
        <v>1343</v>
      </c>
      <c r="D116" s="513"/>
      <c r="E116" s="513"/>
      <c r="F116" s="513"/>
      <c r="G116" s="513"/>
      <c r="H116" s="513"/>
      <c r="I116" s="513"/>
      <c r="J116" s="513"/>
      <c r="K116" s="513"/>
      <c r="L116" s="513"/>
      <c r="M116" s="513"/>
      <c r="N116" s="513"/>
      <c r="O116" s="526"/>
      <c r="P116" s="527"/>
      <c r="Q116" s="416"/>
      <c r="R116" s="416"/>
      <c r="S116" s="526"/>
      <c r="T116" s="527"/>
      <c r="U116" s="390"/>
      <c r="V116" s="390"/>
      <c r="W116" s="390"/>
      <c r="X116" s="390"/>
      <c r="Y116" s="390"/>
      <c r="Z116" s="390"/>
      <c r="AA116" s="390"/>
      <c r="AB116" s="390"/>
      <c r="AC116" s="390"/>
      <c r="AD116" s="518"/>
      <c r="AE116" s="519"/>
      <c r="AF116" s="520"/>
      <c r="AI116" s="16">
        <f t="shared" ref="AI116" si="13">IF(Q116="",100,IF(Q116="Yes",1,IF(Q116="No",0,IF(Q116="Partial",0.5,IF(Q116="N/A",1.001)))))</f>
        <v>100</v>
      </c>
    </row>
    <row r="117" spans="1:36" ht="26.25" customHeight="1">
      <c r="A117" s="509"/>
      <c r="B117" s="510"/>
      <c r="C117" s="513" t="s">
        <v>1344</v>
      </c>
      <c r="D117" s="513"/>
      <c r="E117" s="513"/>
      <c r="F117" s="513"/>
      <c r="G117" s="513"/>
      <c r="H117" s="513"/>
      <c r="I117" s="513"/>
      <c r="J117" s="513"/>
      <c r="K117" s="513"/>
      <c r="L117" s="513"/>
      <c r="M117" s="513"/>
      <c r="N117" s="513"/>
      <c r="O117" s="526"/>
      <c r="P117" s="527"/>
      <c r="Q117" s="416"/>
      <c r="R117" s="416"/>
      <c r="S117" s="526"/>
      <c r="T117" s="527"/>
      <c r="U117" s="390"/>
      <c r="V117" s="390"/>
      <c r="W117" s="390"/>
      <c r="X117" s="390"/>
      <c r="Y117" s="390"/>
      <c r="Z117" s="390"/>
      <c r="AA117" s="390"/>
      <c r="AB117" s="390"/>
      <c r="AC117" s="390"/>
      <c r="AD117" s="518"/>
      <c r="AE117" s="519"/>
      <c r="AF117" s="520"/>
      <c r="AI117" s="16">
        <f t="shared" si="12"/>
        <v>100</v>
      </c>
    </row>
    <row r="118" spans="1:36">
      <c r="A118" s="509"/>
      <c r="B118" s="510"/>
      <c r="C118" s="513" t="s">
        <v>1345</v>
      </c>
      <c r="D118" s="513"/>
      <c r="E118" s="513"/>
      <c r="F118" s="513"/>
      <c r="G118" s="513"/>
      <c r="H118" s="513"/>
      <c r="I118" s="513"/>
      <c r="J118" s="513"/>
      <c r="K118" s="513"/>
      <c r="L118" s="513"/>
      <c r="M118" s="513"/>
      <c r="N118" s="513"/>
      <c r="O118" s="526"/>
      <c r="P118" s="527"/>
      <c r="Q118" s="416"/>
      <c r="R118" s="416"/>
      <c r="S118" s="526"/>
      <c r="T118" s="527"/>
      <c r="U118" s="390"/>
      <c r="V118" s="390"/>
      <c r="W118" s="390"/>
      <c r="X118" s="390"/>
      <c r="Y118" s="390"/>
      <c r="Z118" s="390"/>
      <c r="AA118" s="390"/>
      <c r="AB118" s="390"/>
      <c r="AC118" s="390"/>
      <c r="AD118" s="518"/>
      <c r="AE118" s="519"/>
      <c r="AF118" s="520"/>
      <c r="AI118" s="16">
        <f t="shared" si="12"/>
        <v>100</v>
      </c>
    </row>
    <row r="119" spans="1:36">
      <c r="A119" s="509"/>
      <c r="B119" s="510"/>
      <c r="C119" s="513" t="s">
        <v>1346</v>
      </c>
      <c r="D119" s="513"/>
      <c r="E119" s="513"/>
      <c r="F119" s="513"/>
      <c r="G119" s="513"/>
      <c r="H119" s="513"/>
      <c r="I119" s="513"/>
      <c r="J119" s="513"/>
      <c r="K119" s="513"/>
      <c r="L119" s="513"/>
      <c r="M119" s="513"/>
      <c r="N119" s="513"/>
      <c r="O119" s="526"/>
      <c r="P119" s="527"/>
      <c r="Q119" s="416"/>
      <c r="R119" s="416"/>
      <c r="S119" s="526"/>
      <c r="T119" s="527"/>
      <c r="U119" s="390"/>
      <c r="V119" s="390"/>
      <c r="W119" s="390"/>
      <c r="X119" s="390"/>
      <c r="Y119" s="390"/>
      <c r="Z119" s="390"/>
      <c r="AA119" s="390"/>
      <c r="AB119" s="390"/>
      <c r="AC119" s="390"/>
      <c r="AD119" s="518"/>
      <c r="AE119" s="519"/>
      <c r="AF119" s="520"/>
      <c r="AI119" s="16">
        <f t="shared" si="12"/>
        <v>100</v>
      </c>
    </row>
    <row r="120" spans="1:36">
      <c r="A120" s="509"/>
      <c r="B120" s="510"/>
      <c r="C120" s="513" t="s">
        <v>1074</v>
      </c>
      <c r="D120" s="513"/>
      <c r="E120" s="513"/>
      <c r="F120" s="513"/>
      <c r="G120" s="513"/>
      <c r="H120" s="513"/>
      <c r="I120" s="513"/>
      <c r="J120" s="513"/>
      <c r="K120" s="513"/>
      <c r="L120" s="513"/>
      <c r="M120" s="513"/>
      <c r="N120" s="513"/>
      <c r="O120" s="526"/>
      <c r="P120" s="527"/>
      <c r="Q120" s="416"/>
      <c r="R120" s="416"/>
      <c r="S120" s="526"/>
      <c r="T120" s="527"/>
      <c r="U120" s="390"/>
      <c r="V120" s="390"/>
      <c r="W120" s="390"/>
      <c r="X120" s="390"/>
      <c r="Y120" s="390"/>
      <c r="Z120" s="390"/>
      <c r="AA120" s="390"/>
      <c r="AB120" s="390"/>
      <c r="AC120" s="390"/>
      <c r="AD120" s="518"/>
      <c r="AE120" s="519"/>
      <c r="AF120" s="520"/>
      <c r="AI120" s="16">
        <f>IF(Q120="",100,IF(Q120="Yes",1,IF(Q120="No",0,IF(Q120="Partial",0.5,IF(Q120="N/A",1.001)))))</f>
        <v>100</v>
      </c>
    </row>
    <row r="121" spans="1:36">
      <c r="A121" s="511"/>
      <c r="B121" s="512"/>
      <c r="C121" s="513" t="s">
        <v>1019</v>
      </c>
      <c r="D121" s="513"/>
      <c r="E121" s="513"/>
      <c r="F121" s="513"/>
      <c r="G121" s="513"/>
      <c r="H121" s="513"/>
      <c r="I121" s="513"/>
      <c r="J121" s="513"/>
      <c r="K121" s="513"/>
      <c r="L121" s="513"/>
      <c r="M121" s="513"/>
      <c r="N121" s="513"/>
      <c r="O121" s="528"/>
      <c r="P121" s="529"/>
      <c r="Q121" s="416"/>
      <c r="R121" s="416"/>
      <c r="S121" s="528"/>
      <c r="T121" s="529"/>
      <c r="U121" s="390"/>
      <c r="V121" s="390"/>
      <c r="W121" s="390"/>
      <c r="X121" s="390"/>
      <c r="Y121" s="390"/>
      <c r="Z121" s="390"/>
      <c r="AA121" s="390"/>
      <c r="AB121" s="390"/>
      <c r="AC121" s="390"/>
      <c r="AD121" s="521"/>
      <c r="AE121" s="522"/>
      <c r="AF121" s="523"/>
      <c r="AI121" s="16">
        <f>IF(Q121="",100,IF(Q121="Yes",1,IF(Q121="No",0,IF(Q121="Partial",0.5,IF(Q121="N/A",1.001)))))</f>
        <v>100</v>
      </c>
      <c r="AJ121" s="16">
        <f>SUM(AI114:AI121)</f>
        <v>800</v>
      </c>
    </row>
    <row r="122" spans="1:36" ht="45" customHeight="1">
      <c r="A122" s="539" t="s">
        <v>1075</v>
      </c>
      <c r="B122" s="539"/>
      <c r="C122" s="539"/>
      <c r="D122" s="539"/>
      <c r="E122" s="539"/>
      <c r="F122" s="539"/>
      <c r="G122" s="539"/>
      <c r="H122" s="539"/>
      <c r="I122" s="539"/>
      <c r="J122" s="539"/>
      <c r="K122" s="539"/>
      <c r="L122" s="539"/>
      <c r="M122" s="539"/>
      <c r="N122" s="539"/>
      <c r="O122" s="524">
        <f>IF(Q122="N/A",0,IF(Q122="Answer all sub questions",5,IF(Q122="Yes",5,IF(Q122="Partial",5,IF(Q122="No",5,IF(Q122="",5))))))</f>
        <v>5</v>
      </c>
      <c r="P122" s="525"/>
      <c r="Q122" s="514" t="str">
        <f>IF(AJ124&gt;3,"Answer all sub questions",IF(AJ124=(2*1.001),"N/A",IF(AJ124&gt;=2,"Yes",IF(AJ124=1.001,"No",IF(AJ124=0,"No",IF(AJ124&gt;=0.5,"Partial",IF(AJ124&lt;=1.5,"Partial")))))))</f>
        <v>Answer all sub questions</v>
      </c>
      <c r="R122" s="514"/>
      <c r="S122" s="524">
        <f>IF(Q122="N/A",O122,IF(Q122="Answer all sub questions",0,IF(Q122="Yes",O122,IF(Q122="Partial",1,IF(Q122="No",0,IF(Q122="",0))))))</f>
        <v>0</v>
      </c>
      <c r="T122" s="525"/>
      <c r="U122" s="536"/>
      <c r="V122" s="540"/>
      <c r="W122" s="540"/>
      <c r="X122" s="540"/>
      <c r="Y122" s="540"/>
      <c r="Z122" s="540"/>
      <c r="AA122" s="540"/>
      <c r="AB122" s="540"/>
      <c r="AC122" s="537"/>
      <c r="AD122" s="515" t="s">
        <v>108</v>
      </c>
      <c r="AE122" s="516"/>
      <c r="AF122" s="517"/>
    </row>
    <row r="123" spans="1:36" ht="27" customHeight="1">
      <c r="A123" s="507" t="s">
        <v>1053</v>
      </c>
      <c r="B123" s="508"/>
      <c r="C123" s="513" t="s">
        <v>1107</v>
      </c>
      <c r="D123" s="513"/>
      <c r="E123" s="513"/>
      <c r="F123" s="513"/>
      <c r="G123" s="513"/>
      <c r="H123" s="513"/>
      <c r="I123" s="513"/>
      <c r="J123" s="513"/>
      <c r="K123" s="513"/>
      <c r="L123" s="513"/>
      <c r="M123" s="513"/>
      <c r="N123" s="513"/>
      <c r="O123" s="526"/>
      <c r="P123" s="527"/>
      <c r="Q123" s="416"/>
      <c r="R123" s="416"/>
      <c r="S123" s="526"/>
      <c r="T123" s="527"/>
      <c r="U123" s="329"/>
      <c r="V123" s="330"/>
      <c r="W123" s="330"/>
      <c r="X123" s="330"/>
      <c r="Y123" s="330"/>
      <c r="Z123" s="330"/>
      <c r="AA123" s="330"/>
      <c r="AB123" s="330"/>
      <c r="AC123" s="331"/>
      <c r="AD123" s="518"/>
      <c r="AE123" s="519"/>
      <c r="AF123" s="520"/>
      <c r="AI123" s="16">
        <f>IF(Q123="",100,IF(Q123="Yes",1,IF(Q123="No",0,IF(Q123="Partial",0.5,IF(Q123="N/A",1.001)))))</f>
        <v>100</v>
      </c>
    </row>
    <row r="124" spans="1:36">
      <c r="A124" s="511"/>
      <c r="B124" s="512"/>
      <c r="C124" s="513" t="s">
        <v>1019</v>
      </c>
      <c r="D124" s="513"/>
      <c r="E124" s="513"/>
      <c r="F124" s="513"/>
      <c r="G124" s="513"/>
      <c r="H124" s="513"/>
      <c r="I124" s="513"/>
      <c r="J124" s="513"/>
      <c r="K124" s="513"/>
      <c r="L124" s="513"/>
      <c r="M124" s="513"/>
      <c r="N124" s="513"/>
      <c r="O124" s="528"/>
      <c r="P124" s="529"/>
      <c r="Q124" s="416"/>
      <c r="R124" s="416"/>
      <c r="S124" s="528"/>
      <c r="T124" s="529"/>
      <c r="U124" s="390"/>
      <c r="V124" s="390"/>
      <c r="W124" s="390"/>
      <c r="X124" s="390"/>
      <c r="Y124" s="390"/>
      <c r="Z124" s="390"/>
      <c r="AA124" s="390"/>
      <c r="AB124" s="390"/>
      <c r="AC124" s="390"/>
      <c r="AD124" s="521"/>
      <c r="AE124" s="522"/>
      <c r="AF124" s="523"/>
      <c r="AI124" s="16">
        <f>IF(Q124="",100,IF(Q124="Yes",1,IF(Q124="No",0,IF(Q124="Partial",0.5,IF(Q124="N/A",1.001)))))</f>
        <v>100</v>
      </c>
      <c r="AJ124" s="16">
        <f>SUM(AI123:AI124)</f>
        <v>200</v>
      </c>
    </row>
    <row r="125" spans="1:36" ht="13.5" customHeight="1">
      <c r="A125" s="539" t="s">
        <v>47</v>
      </c>
      <c r="B125" s="539"/>
      <c r="C125" s="555"/>
      <c r="D125" s="556"/>
      <c r="E125" s="556"/>
      <c r="F125" s="556"/>
      <c r="G125" s="556"/>
      <c r="H125" s="556"/>
      <c r="I125" s="556"/>
      <c r="J125" s="556"/>
      <c r="K125" s="556"/>
      <c r="L125" s="556"/>
      <c r="M125" s="556"/>
      <c r="N125" s="557"/>
      <c r="O125" s="514">
        <f>SUM(O76:P124)</f>
        <v>28</v>
      </c>
      <c r="P125" s="514"/>
      <c r="Q125" s="536"/>
      <c r="R125" s="537"/>
      <c r="S125" s="514">
        <f>SUM(S76:T124)</f>
        <v>0</v>
      </c>
      <c r="T125" s="514"/>
      <c r="U125" s="514"/>
      <c r="V125" s="514"/>
      <c r="W125" s="514"/>
      <c r="X125" s="514"/>
      <c r="Y125" s="514"/>
      <c r="Z125" s="514"/>
      <c r="AA125" s="514"/>
      <c r="AB125" s="514"/>
      <c r="AC125" s="514"/>
      <c r="AD125" s="539"/>
      <c r="AE125" s="539"/>
      <c r="AF125" s="539"/>
    </row>
    <row r="126" spans="1:36" ht="13.5" customHeight="1"/>
    <row r="127" spans="1:36" ht="13.5" customHeight="1">
      <c r="A127" s="541" t="s">
        <v>71</v>
      </c>
      <c r="B127" s="542"/>
      <c r="C127" s="542"/>
      <c r="D127" s="542"/>
      <c r="E127" s="542"/>
      <c r="F127" s="542"/>
      <c r="G127" s="542"/>
      <c r="H127" s="542"/>
      <c r="I127" s="542"/>
      <c r="J127" s="542"/>
      <c r="K127" s="542"/>
      <c r="L127" s="542"/>
      <c r="M127" s="542"/>
      <c r="N127" s="542"/>
      <c r="O127" s="542"/>
      <c r="P127" s="542"/>
      <c r="Q127" s="542"/>
      <c r="R127" s="542"/>
      <c r="S127" s="542"/>
      <c r="T127" s="542"/>
      <c r="U127" s="542"/>
      <c r="V127" s="542"/>
      <c r="W127" s="542"/>
      <c r="X127" s="542"/>
      <c r="Y127" s="542"/>
      <c r="Z127" s="542"/>
      <c r="AA127" s="542"/>
      <c r="AB127" s="542"/>
      <c r="AC127" s="542"/>
      <c r="AD127" s="542"/>
      <c r="AE127" s="542"/>
      <c r="AF127" s="543"/>
    </row>
    <row r="128" spans="1:36" ht="13.5" customHeight="1">
      <c r="A128" s="533" t="s">
        <v>1196</v>
      </c>
      <c r="B128" s="534"/>
      <c r="C128" s="534"/>
      <c r="D128" s="534"/>
      <c r="E128" s="534"/>
      <c r="F128" s="534"/>
      <c r="G128" s="534"/>
      <c r="H128" s="534"/>
      <c r="I128" s="534"/>
      <c r="J128" s="534"/>
      <c r="K128" s="534"/>
      <c r="L128" s="534"/>
      <c r="M128" s="534"/>
      <c r="N128" s="534"/>
      <c r="O128" s="534"/>
      <c r="P128" s="534"/>
      <c r="Q128" s="534"/>
      <c r="R128" s="534"/>
      <c r="S128" s="534"/>
      <c r="T128" s="534"/>
      <c r="U128" s="534"/>
      <c r="V128" s="534"/>
      <c r="W128" s="534"/>
      <c r="X128" s="534"/>
      <c r="Y128" s="534"/>
      <c r="Z128" s="534"/>
      <c r="AA128" s="534"/>
      <c r="AB128" s="534"/>
      <c r="AC128" s="534"/>
      <c r="AD128" s="534"/>
      <c r="AE128" s="534"/>
      <c r="AF128" s="535"/>
    </row>
    <row r="129" spans="1:36" ht="13.5" customHeight="1"/>
    <row r="130" spans="1:36" ht="13.5" customHeight="1">
      <c r="A130" s="541" t="s">
        <v>73</v>
      </c>
      <c r="B130" s="542"/>
      <c r="C130" s="542"/>
      <c r="D130" s="542"/>
      <c r="E130" s="542"/>
      <c r="F130" s="542"/>
      <c r="G130" s="542"/>
      <c r="H130" s="542"/>
      <c r="I130" s="542"/>
      <c r="J130" s="542"/>
      <c r="K130" s="542"/>
      <c r="L130" s="542"/>
      <c r="M130" s="542"/>
      <c r="N130" s="542"/>
      <c r="O130" s="542"/>
      <c r="P130" s="542"/>
      <c r="Q130" s="542"/>
      <c r="R130" s="542"/>
      <c r="S130" s="542"/>
      <c r="T130" s="542"/>
      <c r="U130" s="542"/>
      <c r="V130" s="542"/>
      <c r="W130" s="542"/>
      <c r="X130" s="542"/>
      <c r="Y130" s="542"/>
      <c r="Z130" s="542"/>
      <c r="AA130" s="542"/>
      <c r="AB130" s="542"/>
      <c r="AC130" s="542"/>
      <c r="AD130" s="542"/>
      <c r="AE130" s="542"/>
      <c r="AF130" s="543"/>
    </row>
    <row r="131" spans="1:36" ht="13.5" customHeight="1">
      <c r="A131" s="533" t="s">
        <v>1197</v>
      </c>
      <c r="B131" s="534"/>
      <c r="C131" s="534"/>
      <c r="D131" s="534"/>
      <c r="E131" s="534"/>
      <c r="F131" s="534"/>
      <c r="G131" s="534"/>
      <c r="H131" s="534"/>
      <c r="I131" s="534"/>
      <c r="J131" s="534"/>
      <c r="K131" s="534"/>
      <c r="L131" s="534"/>
      <c r="M131" s="534"/>
      <c r="N131" s="534"/>
      <c r="O131" s="534"/>
      <c r="P131" s="534"/>
      <c r="Q131" s="534"/>
      <c r="R131" s="534"/>
      <c r="S131" s="534"/>
      <c r="T131" s="534"/>
      <c r="U131" s="534"/>
      <c r="V131" s="534"/>
      <c r="W131" s="534"/>
      <c r="X131" s="534"/>
      <c r="Y131" s="534"/>
      <c r="Z131" s="534"/>
      <c r="AA131" s="534"/>
      <c r="AB131" s="534"/>
      <c r="AC131" s="534"/>
      <c r="AD131" s="534"/>
      <c r="AE131" s="534"/>
      <c r="AF131" s="535"/>
    </row>
    <row r="132" spans="1:36" ht="13.5" customHeight="1"/>
    <row r="133" spans="1:36" ht="13.5" customHeight="1">
      <c r="A133" s="541" t="s">
        <v>77</v>
      </c>
      <c r="B133" s="542"/>
      <c r="C133" s="542"/>
      <c r="D133" s="542"/>
      <c r="E133" s="542"/>
      <c r="F133" s="542"/>
      <c r="G133" s="542"/>
      <c r="H133" s="542"/>
      <c r="I133" s="542"/>
      <c r="J133" s="542"/>
      <c r="K133" s="542"/>
      <c r="L133" s="542"/>
      <c r="M133" s="542"/>
      <c r="N133" s="542"/>
      <c r="O133" s="542"/>
      <c r="P133" s="542"/>
      <c r="Q133" s="542"/>
      <c r="R133" s="542"/>
      <c r="S133" s="542"/>
      <c r="T133" s="542"/>
      <c r="U133" s="542"/>
      <c r="V133" s="542"/>
      <c r="W133" s="542"/>
      <c r="X133" s="542"/>
      <c r="Y133" s="542"/>
      <c r="Z133" s="542"/>
      <c r="AA133" s="542"/>
      <c r="AB133" s="542"/>
      <c r="AC133" s="542"/>
      <c r="AD133" s="542"/>
      <c r="AE133" s="542"/>
      <c r="AF133" s="543"/>
    </row>
    <row r="134" spans="1:36" ht="13.5" customHeight="1">
      <c r="A134" s="533" t="s">
        <v>1182</v>
      </c>
      <c r="B134" s="534"/>
      <c r="C134" s="534"/>
      <c r="D134" s="534"/>
      <c r="E134" s="534"/>
      <c r="F134" s="534"/>
      <c r="G134" s="534"/>
      <c r="H134" s="534"/>
      <c r="I134" s="534"/>
      <c r="J134" s="534"/>
      <c r="K134" s="534"/>
      <c r="L134" s="534"/>
      <c r="M134" s="534"/>
      <c r="N134" s="534"/>
      <c r="O134" s="534"/>
      <c r="P134" s="534"/>
      <c r="Q134" s="534"/>
      <c r="R134" s="534"/>
      <c r="S134" s="534"/>
      <c r="T134" s="534"/>
      <c r="U134" s="534"/>
      <c r="V134" s="534"/>
      <c r="W134" s="534"/>
      <c r="X134" s="534"/>
      <c r="Y134" s="534"/>
      <c r="Z134" s="534"/>
      <c r="AA134" s="534"/>
      <c r="AB134" s="534"/>
      <c r="AC134" s="534"/>
      <c r="AD134" s="534"/>
      <c r="AE134" s="534"/>
      <c r="AF134" s="535"/>
    </row>
    <row r="135" spans="1:36" ht="13.5" customHeight="1">
      <c r="A135" s="514" t="s">
        <v>39</v>
      </c>
      <c r="B135" s="514"/>
      <c r="C135" s="539" t="s">
        <v>40</v>
      </c>
      <c r="D135" s="539"/>
      <c r="E135" s="539"/>
      <c r="F135" s="539"/>
      <c r="G135" s="539"/>
      <c r="H135" s="539"/>
      <c r="I135" s="539"/>
      <c r="J135" s="539"/>
      <c r="K135" s="539"/>
      <c r="L135" s="539"/>
      <c r="M135" s="539"/>
      <c r="N135" s="539"/>
      <c r="O135" s="514" t="s">
        <v>41</v>
      </c>
      <c r="P135" s="514"/>
      <c r="Q135" s="524" t="s">
        <v>42</v>
      </c>
      <c r="R135" s="525"/>
      <c r="S135" s="514" t="s">
        <v>43</v>
      </c>
      <c r="T135" s="514"/>
      <c r="U135" s="539" t="s">
        <v>44</v>
      </c>
      <c r="V135" s="539"/>
      <c r="W135" s="539"/>
      <c r="X135" s="539"/>
      <c r="Y135" s="539"/>
      <c r="Z135" s="539"/>
      <c r="AA135" s="539"/>
      <c r="AB135" s="539"/>
      <c r="AC135" s="539"/>
      <c r="AD135" s="514" t="s">
        <v>45</v>
      </c>
      <c r="AE135" s="514"/>
      <c r="AF135" s="514"/>
    </row>
    <row r="136" spans="1:36" ht="13.5" customHeight="1">
      <c r="A136" s="514"/>
      <c r="B136" s="514"/>
      <c r="C136" s="539"/>
      <c r="D136" s="539"/>
      <c r="E136" s="539"/>
      <c r="F136" s="539"/>
      <c r="G136" s="539"/>
      <c r="H136" s="539"/>
      <c r="I136" s="539"/>
      <c r="J136" s="539"/>
      <c r="K136" s="539"/>
      <c r="L136" s="539"/>
      <c r="M136" s="539"/>
      <c r="N136" s="539"/>
      <c r="O136" s="514"/>
      <c r="P136" s="514"/>
      <c r="Q136" s="528"/>
      <c r="R136" s="529"/>
      <c r="S136" s="514"/>
      <c r="T136" s="514"/>
      <c r="U136" s="539"/>
      <c r="V136" s="539"/>
      <c r="W136" s="539"/>
      <c r="X136" s="539"/>
      <c r="Y136" s="539"/>
      <c r="Z136" s="539"/>
      <c r="AA136" s="539"/>
      <c r="AB136" s="539"/>
      <c r="AC136" s="539"/>
      <c r="AD136" s="514"/>
      <c r="AE136" s="514"/>
      <c r="AF136" s="514"/>
    </row>
    <row r="137" spans="1:36" s="30" customFormat="1" ht="40.5" customHeight="1">
      <c r="A137" s="507" t="s">
        <v>1076</v>
      </c>
      <c r="B137" s="589"/>
      <c r="C137" s="579" t="s">
        <v>1025</v>
      </c>
      <c r="D137" s="580"/>
      <c r="E137" s="580"/>
      <c r="F137" s="580"/>
      <c r="G137" s="580"/>
      <c r="H137" s="580"/>
      <c r="I137" s="580"/>
      <c r="J137" s="580"/>
      <c r="K137" s="580"/>
      <c r="L137" s="580"/>
      <c r="M137" s="580"/>
      <c r="N137" s="580"/>
      <c r="O137" s="524">
        <f>IF(Q137="N/A",0,IF(Q137="Answer all sub questions",5,IF(Q137="Yes",5,IF(Q137="Partial",5,IF(Q137="No",5,IF(Q137="",5))))))</f>
        <v>5</v>
      </c>
      <c r="P137" s="525"/>
      <c r="Q137" s="537" t="str">
        <f>IF(AJ142&gt;6,"Answer all sub questions",IF(AJ142=(5*1.001),"N/A",IF(AJ142&gt;=5,"Yes",IF(AJ142=4.004,"No",IF(AJ142=3.003,"No",IF(AJ142=2.002,"No",IF(AJ142=1.001,"No",IF(AJ142=0,"No",IF(AJ142&gt;=0.5,"Partial",IF(AJ142&lt;=4.5,"Partial"))))))))))</f>
        <v>Answer all sub questions</v>
      </c>
      <c r="R137" s="514"/>
      <c r="S137" s="524">
        <f>IF(Q137="N/A",O137,IF(Q137="Answer all sub questions",0,IF(Q137="Yes",O137,IF(Q137="Partial",1,IF(Q137="No",0,IF(Q137="",0))))))</f>
        <v>0</v>
      </c>
      <c r="T137" s="525"/>
      <c r="U137" s="484"/>
      <c r="V137" s="481"/>
      <c r="W137" s="481"/>
      <c r="X137" s="481"/>
      <c r="Y137" s="481"/>
      <c r="Z137" s="481"/>
      <c r="AA137" s="481"/>
      <c r="AB137" s="481"/>
      <c r="AC137" s="485"/>
      <c r="AD137" s="515" t="s">
        <v>927</v>
      </c>
      <c r="AE137" s="516"/>
      <c r="AF137" s="517"/>
    </row>
    <row r="138" spans="1:36" s="30" customFormat="1">
      <c r="A138" s="509"/>
      <c r="B138" s="590"/>
      <c r="C138" s="49"/>
      <c r="D138" s="553" t="s">
        <v>1077</v>
      </c>
      <c r="E138" s="553"/>
      <c r="F138" s="553"/>
      <c r="G138" s="553"/>
      <c r="H138" s="553"/>
      <c r="I138" s="553"/>
      <c r="J138" s="553"/>
      <c r="K138" s="553"/>
      <c r="L138" s="553"/>
      <c r="M138" s="553"/>
      <c r="N138" s="558"/>
      <c r="O138" s="526"/>
      <c r="P138" s="527"/>
      <c r="Q138" s="327"/>
      <c r="R138" s="416"/>
      <c r="S138" s="526"/>
      <c r="T138" s="527"/>
      <c r="U138" s="484"/>
      <c r="V138" s="481"/>
      <c r="W138" s="481"/>
      <c r="X138" s="481"/>
      <c r="Y138" s="481"/>
      <c r="Z138" s="481"/>
      <c r="AA138" s="481"/>
      <c r="AB138" s="481"/>
      <c r="AC138" s="485"/>
      <c r="AD138" s="518"/>
      <c r="AE138" s="519"/>
      <c r="AF138" s="520"/>
      <c r="AI138" s="30">
        <f t="shared" ref="AI138:AI142" si="14">IF(Q138="",100,IF(Q138="Yes",1,IF(Q138="No",0,IF(Q138="Partial",0.5,IF(Q138="N/A",1.001)))))</f>
        <v>100</v>
      </c>
    </row>
    <row r="139" spans="1:36" s="30" customFormat="1" ht="26.25" customHeight="1">
      <c r="A139" s="509"/>
      <c r="B139" s="590"/>
      <c r="C139" s="50"/>
      <c r="D139" s="554" t="s">
        <v>1347</v>
      </c>
      <c r="E139" s="554"/>
      <c r="F139" s="554"/>
      <c r="G139" s="554"/>
      <c r="H139" s="554"/>
      <c r="I139" s="554"/>
      <c r="J139" s="554"/>
      <c r="K139" s="554"/>
      <c r="L139" s="554"/>
      <c r="M139" s="554"/>
      <c r="N139" s="554"/>
      <c r="O139" s="526"/>
      <c r="P139" s="527"/>
      <c r="Q139" s="327"/>
      <c r="R139" s="416"/>
      <c r="S139" s="526"/>
      <c r="T139" s="527"/>
      <c r="U139" s="484"/>
      <c r="V139" s="481"/>
      <c r="W139" s="481"/>
      <c r="X139" s="481"/>
      <c r="Y139" s="481"/>
      <c r="Z139" s="481"/>
      <c r="AA139" s="481"/>
      <c r="AB139" s="481"/>
      <c r="AC139" s="485"/>
      <c r="AD139" s="518"/>
      <c r="AE139" s="519"/>
      <c r="AF139" s="520"/>
      <c r="AI139" s="30">
        <f t="shared" si="14"/>
        <v>100</v>
      </c>
    </row>
    <row r="140" spans="1:36" s="30" customFormat="1" ht="26.25" customHeight="1">
      <c r="A140" s="509"/>
      <c r="B140" s="590"/>
      <c r="C140" s="49"/>
      <c r="D140" s="553" t="s">
        <v>1348</v>
      </c>
      <c r="E140" s="553"/>
      <c r="F140" s="553"/>
      <c r="G140" s="553"/>
      <c r="H140" s="553"/>
      <c r="I140" s="553"/>
      <c r="J140" s="553"/>
      <c r="K140" s="553"/>
      <c r="L140" s="553"/>
      <c r="M140" s="553"/>
      <c r="N140" s="558"/>
      <c r="O140" s="526"/>
      <c r="P140" s="527"/>
      <c r="Q140" s="327"/>
      <c r="R140" s="416"/>
      <c r="S140" s="526"/>
      <c r="T140" s="527"/>
      <c r="U140" s="484"/>
      <c r="V140" s="481"/>
      <c r="W140" s="481"/>
      <c r="X140" s="481"/>
      <c r="Y140" s="481"/>
      <c r="Z140" s="481"/>
      <c r="AA140" s="481"/>
      <c r="AB140" s="481"/>
      <c r="AC140" s="485"/>
      <c r="AD140" s="518"/>
      <c r="AE140" s="519"/>
      <c r="AF140" s="520"/>
      <c r="AI140" s="30">
        <f t="shared" si="14"/>
        <v>100</v>
      </c>
    </row>
    <row r="141" spans="1:36" s="30" customFormat="1" ht="26.25" customHeight="1">
      <c r="A141" s="509"/>
      <c r="B141" s="590"/>
      <c r="C141" s="50"/>
      <c r="D141" s="554" t="s">
        <v>1349</v>
      </c>
      <c r="E141" s="554"/>
      <c r="F141" s="554"/>
      <c r="G141" s="554"/>
      <c r="H141" s="554"/>
      <c r="I141" s="554"/>
      <c r="J141" s="554"/>
      <c r="K141" s="554"/>
      <c r="L141" s="554"/>
      <c r="M141" s="554"/>
      <c r="N141" s="554"/>
      <c r="O141" s="526"/>
      <c r="P141" s="527"/>
      <c r="Q141" s="327"/>
      <c r="R141" s="416"/>
      <c r="S141" s="526"/>
      <c r="T141" s="527"/>
      <c r="U141" s="484"/>
      <c r="V141" s="481"/>
      <c r="W141" s="481"/>
      <c r="X141" s="481"/>
      <c r="Y141" s="481"/>
      <c r="Z141" s="481"/>
      <c r="AA141" s="481"/>
      <c r="AB141" s="481"/>
      <c r="AC141" s="485"/>
      <c r="AD141" s="518"/>
      <c r="AE141" s="519"/>
      <c r="AF141" s="520"/>
      <c r="AI141" s="30">
        <f t="shared" si="14"/>
        <v>100</v>
      </c>
    </row>
    <row r="142" spans="1:36" s="30" customFormat="1" ht="13.5" customHeight="1">
      <c r="A142" s="511"/>
      <c r="B142" s="591"/>
      <c r="C142" s="49"/>
      <c r="D142" s="553" t="s">
        <v>1350</v>
      </c>
      <c r="E142" s="553"/>
      <c r="F142" s="553"/>
      <c r="G142" s="553"/>
      <c r="H142" s="553"/>
      <c r="I142" s="553"/>
      <c r="J142" s="553"/>
      <c r="K142" s="553"/>
      <c r="L142" s="553"/>
      <c r="M142" s="553"/>
      <c r="N142" s="558"/>
      <c r="O142" s="528"/>
      <c r="P142" s="529"/>
      <c r="Q142" s="327"/>
      <c r="R142" s="416"/>
      <c r="S142" s="528"/>
      <c r="T142" s="529"/>
      <c r="U142" s="484"/>
      <c r="V142" s="481"/>
      <c r="W142" s="481"/>
      <c r="X142" s="481"/>
      <c r="Y142" s="481"/>
      <c r="Z142" s="481"/>
      <c r="AA142" s="481"/>
      <c r="AB142" s="481"/>
      <c r="AC142" s="485"/>
      <c r="AD142" s="521"/>
      <c r="AE142" s="522"/>
      <c r="AF142" s="523"/>
      <c r="AI142" s="30">
        <f t="shared" si="14"/>
        <v>100</v>
      </c>
      <c r="AJ142" s="30">
        <f>SUM(AI138:AI142)</f>
        <v>500</v>
      </c>
    </row>
    <row r="143" spans="1:36" ht="13.5" customHeight="1">
      <c r="A143" s="539" t="s">
        <v>47</v>
      </c>
      <c r="B143" s="539"/>
      <c r="C143" s="539"/>
      <c r="D143" s="539"/>
      <c r="E143" s="539"/>
      <c r="F143" s="539"/>
      <c r="G143" s="539"/>
      <c r="H143" s="539"/>
      <c r="I143" s="539"/>
      <c r="J143" s="539"/>
      <c r="K143" s="539"/>
      <c r="L143" s="539"/>
      <c r="M143" s="539"/>
      <c r="N143" s="539"/>
      <c r="O143" s="514">
        <f>SUM(O137:P142)</f>
        <v>5</v>
      </c>
      <c r="P143" s="514"/>
      <c r="Q143" s="536"/>
      <c r="R143" s="537"/>
      <c r="S143" s="514">
        <f>SUM(S137:T142)</f>
        <v>0</v>
      </c>
      <c r="T143" s="514"/>
      <c r="U143" s="514"/>
      <c r="V143" s="514"/>
      <c r="W143" s="514"/>
      <c r="X143" s="514"/>
      <c r="Y143" s="514"/>
      <c r="Z143" s="514"/>
      <c r="AA143" s="514"/>
      <c r="AB143" s="514"/>
      <c r="AC143" s="514"/>
      <c r="AD143" s="539"/>
      <c r="AE143" s="539"/>
      <c r="AF143" s="539"/>
    </row>
    <row r="144" spans="1:36" ht="13.5" customHeight="1"/>
    <row r="145" spans="1:37" ht="13.5" customHeight="1">
      <c r="A145" s="541" t="s">
        <v>79</v>
      </c>
      <c r="B145" s="542"/>
      <c r="C145" s="542"/>
      <c r="D145" s="542"/>
      <c r="E145" s="542"/>
      <c r="F145" s="542"/>
      <c r="G145" s="542"/>
      <c r="H145" s="542"/>
      <c r="I145" s="542"/>
      <c r="J145" s="542"/>
      <c r="K145" s="542"/>
      <c r="L145" s="542"/>
      <c r="M145" s="542"/>
      <c r="N145" s="542"/>
      <c r="O145" s="542"/>
      <c r="P145" s="542"/>
      <c r="Q145" s="542"/>
      <c r="R145" s="542"/>
      <c r="S145" s="542"/>
      <c r="T145" s="542"/>
      <c r="U145" s="542"/>
      <c r="V145" s="542"/>
      <c r="W145" s="542"/>
      <c r="X145" s="542"/>
      <c r="Y145" s="542"/>
      <c r="Z145" s="542"/>
      <c r="AA145" s="542"/>
      <c r="AB145" s="542"/>
      <c r="AC145" s="542"/>
      <c r="AD145" s="542"/>
      <c r="AE145" s="542"/>
      <c r="AF145" s="543"/>
    </row>
    <row r="146" spans="1:37" ht="13.5" customHeight="1">
      <c r="A146" s="533" t="s">
        <v>1198</v>
      </c>
      <c r="B146" s="534"/>
      <c r="C146" s="534"/>
      <c r="D146" s="534"/>
      <c r="E146" s="534"/>
      <c r="F146" s="534"/>
      <c r="G146" s="534"/>
      <c r="H146" s="534"/>
      <c r="I146" s="534"/>
      <c r="J146" s="534"/>
      <c r="K146" s="534"/>
      <c r="L146" s="534"/>
      <c r="M146" s="534"/>
      <c r="N146" s="534"/>
      <c r="O146" s="534"/>
      <c r="P146" s="534"/>
      <c r="Q146" s="534"/>
      <c r="R146" s="534"/>
      <c r="S146" s="534"/>
      <c r="T146" s="534"/>
      <c r="U146" s="534"/>
      <c r="V146" s="534"/>
      <c r="W146" s="534"/>
      <c r="X146" s="534"/>
      <c r="Y146" s="534"/>
      <c r="Z146" s="534"/>
      <c r="AA146" s="534"/>
      <c r="AB146" s="534"/>
      <c r="AC146" s="534"/>
      <c r="AD146" s="534"/>
      <c r="AE146" s="534"/>
      <c r="AF146" s="535"/>
    </row>
    <row r="147" spans="1:37" ht="13.5" customHeight="1"/>
    <row r="148" spans="1:37" ht="13.5" customHeight="1">
      <c r="A148" s="541" t="s">
        <v>84</v>
      </c>
      <c r="B148" s="542"/>
      <c r="C148" s="542"/>
      <c r="D148" s="542"/>
      <c r="E148" s="542"/>
      <c r="F148" s="542"/>
      <c r="G148" s="542"/>
      <c r="H148" s="542"/>
      <c r="I148" s="542"/>
      <c r="J148" s="542"/>
      <c r="K148" s="542"/>
      <c r="L148" s="542"/>
      <c r="M148" s="542"/>
      <c r="N148" s="542"/>
      <c r="O148" s="542"/>
      <c r="P148" s="542"/>
      <c r="Q148" s="542"/>
      <c r="R148" s="542"/>
      <c r="S148" s="542"/>
      <c r="T148" s="542"/>
      <c r="U148" s="542"/>
      <c r="V148" s="542"/>
      <c r="W148" s="542"/>
      <c r="X148" s="542"/>
      <c r="Y148" s="542"/>
      <c r="Z148" s="542"/>
      <c r="AA148" s="542"/>
      <c r="AB148" s="542"/>
      <c r="AC148" s="542"/>
      <c r="AD148" s="542"/>
      <c r="AE148" s="542"/>
      <c r="AF148" s="543"/>
    </row>
    <row r="149" spans="1:37" ht="13.5" customHeight="1">
      <c r="A149" s="530"/>
      <c r="B149" s="532"/>
      <c r="C149" s="530"/>
      <c r="D149" s="531"/>
      <c r="E149" s="531"/>
      <c r="F149" s="531"/>
      <c r="G149" s="531"/>
      <c r="H149" s="531"/>
      <c r="I149" s="531"/>
      <c r="J149" s="531"/>
      <c r="K149" s="531"/>
      <c r="L149" s="531"/>
      <c r="M149" s="531"/>
      <c r="N149" s="532"/>
      <c r="O149" s="514">
        <f>O143+O125+O70+O41+O54</f>
        <v>42</v>
      </c>
      <c r="P149" s="514"/>
      <c r="Q149" s="536"/>
      <c r="R149" s="537"/>
      <c r="S149" s="514">
        <f>S143+S125+S70+S41+S54</f>
        <v>0</v>
      </c>
      <c r="T149" s="514"/>
      <c r="U149" s="530"/>
      <c r="V149" s="531"/>
      <c r="W149" s="531"/>
      <c r="X149" s="531"/>
      <c r="Y149" s="531"/>
      <c r="Z149" s="531"/>
      <c r="AA149" s="531"/>
      <c r="AB149" s="531"/>
      <c r="AC149" s="531"/>
      <c r="AD149" s="531"/>
      <c r="AE149" s="531"/>
      <c r="AF149" s="532"/>
    </row>
    <row r="150" spans="1:37" ht="13.5" customHeight="1" thickBot="1"/>
    <row r="151" spans="1:37" ht="18.75" customHeight="1">
      <c r="A151" s="595" t="s">
        <v>925</v>
      </c>
      <c r="B151" s="596"/>
      <c r="C151" s="596"/>
      <c r="D151" s="596"/>
      <c r="E151" s="596"/>
      <c r="F151" s="596"/>
      <c r="G151" s="596"/>
      <c r="H151" s="597"/>
    </row>
    <row r="152" spans="1:37" s="53" customFormat="1" ht="18.75" customHeight="1">
      <c r="A152" s="598" t="s">
        <v>1675</v>
      </c>
      <c r="B152" s="599"/>
      <c r="C152" s="599"/>
      <c r="D152" s="599"/>
      <c r="E152" s="599"/>
      <c r="F152" s="599"/>
      <c r="G152" s="599"/>
      <c r="H152" s="600"/>
    </row>
    <row r="153" spans="1:37" s="53" customFormat="1" ht="18.75" customHeight="1">
      <c r="A153" s="598" t="s">
        <v>1676</v>
      </c>
      <c r="B153" s="599"/>
      <c r="C153" s="599"/>
      <c r="D153" s="599"/>
      <c r="E153" s="599"/>
      <c r="F153" s="599"/>
      <c r="G153" s="599"/>
      <c r="H153" s="600"/>
    </row>
    <row r="154" spans="1:37" ht="18.75" customHeight="1">
      <c r="A154" s="598" t="s">
        <v>991</v>
      </c>
      <c r="B154" s="599"/>
      <c r="C154" s="599"/>
      <c r="D154" s="599"/>
      <c r="E154" s="599"/>
      <c r="F154" s="599"/>
      <c r="G154" s="599"/>
      <c r="H154" s="600"/>
    </row>
    <row r="155" spans="1:37" ht="18.75" customHeight="1">
      <c r="A155" s="598" t="s">
        <v>1677</v>
      </c>
      <c r="B155" s="599"/>
      <c r="C155" s="599"/>
      <c r="D155" s="599"/>
      <c r="E155" s="599"/>
      <c r="F155" s="599"/>
      <c r="G155" s="599"/>
      <c r="H155" s="600"/>
    </row>
    <row r="156" spans="1:37" ht="18.75" customHeight="1">
      <c r="A156" s="598" t="s">
        <v>1678</v>
      </c>
      <c r="B156" s="599"/>
      <c r="C156" s="599"/>
      <c r="D156" s="599"/>
      <c r="E156" s="599"/>
      <c r="F156" s="599"/>
      <c r="G156" s="599"/>
      <c r="H156" s="600"/>
    </row>
    <row r="157" spans="1:37" ht="18.75" customHeight="1">
      <c r="A157" s="598" t="s">
        <v>1679</v>
      </c>
      <c r="B157" s="599"/>
      <c r="C157" s="599"/>
      <c r="D157" s="599"/>
      <c r="E157" s="599"/>
      <c r="F157" s="599"/>
      <c r="G157" s="599"/>
      <c r="H157" s="600"/>
    </row>
    <row r="158" spans="1:37" ht="18.75" customHeight="1">
      <c r="A158" s="598" t="s">
        <v>1680</v>
      </c>
      <c r="B158" s="599"/>
      <c r="C158" s="599"/>
      <c r="D158" s="599"/>
      <c r="E158" s="599"/>
      <c r="F158" s="599"/>
      <c r="G158" s="599"/>
      <c r="H158" s="600"/>
    </row>
    <row r="159" spans="1:37" ht="18.75" customHeight="1" thickBot="1">
      <c r="A159" s="592" t="s">
        <v>1681</v>
      </c>
      <c r="B159" s="593"/>
      <c r="C159" s="593"/>
      <c r="D159" s="593"/>
      <c r="E159" s="593"/>
      <c r="F159" s="593"/>
      <c r="G159" s="593"/>
      <c r="H159" s="594"/>
    </row>
    <row r="160" spans="1:37" ht="15">
      <c r="AK160" s="16" t="s">
        <v>5</v>
      </c>
    </row>
    <row r="161" spans="37:37" ht="15">
      <c r="AK161" s="16" t="s">
        <v>7</v>
      </c>
    </row>
    <row r="162" spans="37:37" ht="15">
      <c r="AK162" s="16" t="s">
        <v>29</v>
      </c>
    </row>
    <row r="164" spans="37:37" ht="15">
      <c r="AK164" s="16" t="s">
        <v>5</v>
      </c>
    </row>
    <row r="165" spans="37:37" ht="15">
      <c r="AK165" s="16" t="s">
        <v>85</v>
      </c>
    </row>
    <row r="166" spans="37:37" ht="15">
      <c r="AK166" s="16" t="s">
        <v>7</v>
      </c>
    </row>
    <row r="167" spans="37:37" ht="15">
      <c r="AK167" s="16" t="s">
        <v>29</v>
      </c>
    </row>
  </sheetData>
  <sheetProtection algorithmName="SHA-512" hashValue="VUJKKjLoQUHFTB9YC0bvO0THUqUVnvBKCJ9FYGVSnjvaPdaAPY4kZBAi4+PQaLCyenCjxJTPNlh0vqnt2rfOGQ==" saltValue="pr75/BAuCX94z737TkIX7A==" spinCount="100000" sheet="1" objects="1" scenarios="1"/>
  <mergeCells count="395">
    <mergeCell ref="A159:H159"/>
    <mergeCell ref="A151:H151"/>
    <mergeCell ref="A152:H152"/>
    <mergeCell ref="A153:H153"/>
    <mergeCell ref="A154:H154"/>
    <mergeCell ref="A155:H155"/>
    <mergeCell ref="A156:H156"/>
    <mergeCell ref="A157:H157"/>
    <mergeCell ref="A158:H158"/>
    <mergeCell ref="C137:N137"/>
    <mergeCell ref="Q137:R137"/>
    <mergeCell ref="U137:AC137"/>
    <mergeCell ref="D138:N138"/>
    <mergeCell ref="A137:B142"/>
    <mergeCell ref="O137:P142"/>
    <mergeCell ref="S137:T142"/>
    <mergeCell ref="AD137:AF142"/>
    <mergeCell ref="C104:N104"/>
    <mergeCell ref="U104:AC104"/>
    <mergeCell ref="AD113:AF121"/>
    <mergeCell ref="U108:AC108"/>
    <mergeCell ref="Q107:R107"/>
    <mergeCell ref="U107:AC107"/>
    <mergeCell ref="C110:N110"/>
    <mergeCell ref="Q110:R110"/>
    <mergeCell ref="U110:AC110"/>
    <mergeCell ref="U109:AC109"/>
    <mergeCell ref="A105:N105"/>
    <mergeCell ref="O105:P112"/>
    <mergeCell ref="S105:T112"/>
    <mergeCell ref="AD105:AF112"/>
    <mergeCell ref="C106:N106"/>
    <mergeCell ref="C107:N107"/>
    <mergeCell ref="A123:B124"/>
    <mergeCell ref="C118:N118"/>
    <mergeCell ref="Q118:R118"/>
    <mergeCell ref="U118:AC118"/>
    <mergeCell ref="Q122:R122"/>
    <mergeCell ref="U122:AC122"/>
    <mergeCell ref="C124:N124"/>
    <mergeCell ref="Q124:R124"/>
    <mergeCell ref="U124:AC124"/>
    <mergeCell ref="O122:P124"/>
    <mergeCell ref="S122:T124"/>
    <mergeCell ref="C123:N123"/>
    <mergeCell ref="Q123:R123"/>
    <mergeCell ref="U123:AC123"/>
    <mergeCell ref="A122:N122"/>
    <mergeCell ref="C121:N121"/>
    <mergeCell ref="C115:N115"/>
    <mergeCell ref="Q115:R115"/>
    <mergeCell ref="U115:AC115"/>
    <mergeCell ref="Q105:R105"/>
    <mergeCell ref="U105:AC105"/>
    <mergeCell ref="Q106:R106"/>
    <mergeCell ref="U119:AC119"/>
    <mergeCell ref="C108:N108"/>
    <mergeCell ref="C112:N112"/>
    <mergeCell ref="Q112:R112"/>
    <mergeCell ref="U112:AC112"/>
    <mergeCell ref="Q108:R108"/>
    <mergeCell ref="U106:AC106"/>
    <mergeCell ref="C117:N117"/>
    <mergeCell ref="Q117:R117"/>
    <mergeCell ref="U117:AC117"/>
    <mergeCell ref="D67:N67"/>
    <mergeCell ref="D69:N69"/>
    <mergeCell ref="Q69:R69"/>
    <mergeCell ref="C66:N66"/>
    <mergeCell ref="O66:P69"/>
    <mergeCell ref="S66:T69"/>
    <mergeCell ref="D68:N68"/>
    <mergeCell ref="Q67:R67"/>
    <mergeCell ref="Q66:R66"/>
    <mergeCell ref="Q82:R82"/>
    <mergeCell ref="C95:N95"/>
    <mergeCell ref="Q95:R95"/>
    <mergeCell ref="U95:AC95"/>
    <mergeCell ref="U90:AC90"/>
    <mergeCell ref="U91:AC91"/>
    <mergeCell ref="U92:AC92"/>
    <mergeCell ref="S88:T104"/>
    <mergeCell ref="U88:AC88"/>
    <mergeCell ref="U94:AC94"/>
    <mergeCell ref="O87:P87"/>
    <mergeCell ref="S87:T87"/>
    <mergeCell ref="C93:N93"/>
    <mergeCell ref="U100:AC100"/>
    <mergeCell ref="C101:N101"/>
    <mergeCell ref="Q101:R101"/>
    <mergeCell ref="U101:AC101"/>
    <mergeCell ref="U97:AC97"/>
    <mergeCell ref="C98:N98"/>
    <mergeCell ref="Q104:R104"/>
    <mergeCell ref="U99:AC99"/>
    <mergeCell ref="C103:N103"/>
    <mergeCell ref="Q103:R103"/>
    <mergeCell ref="U103:AC103"/>
    <mergeCell ref="C96:N96"/>
    <mergeCell ref="Q96:R96"/>
    <mergeCell ref="C97:N97"/>
    <mergeCell ref="A29:B38"/>
    <mergeCell ref="C29:N29"/>
    <mergeCell ref="O27:P28"/>
    <mergeCell ref="Q27:R28"/>
    <mergeCell ref="C27:N28"/>
    <mergeCell ref="O29:P38"/>
    <mergeCell ref="Q29:R29"/>
    <mergeCell ref="Q91:R91"/>
    <mergeCell ref="Q93:R93"/>
    <mergeCell ref="Q87:R87"/>
    <mergeCell ref="Q92:R92"/>
    <mergeCell ref="D84:N84"/>
    <mergeCell ref="C90:N90"/>
    <mergeCell ref="C91:N91"/>
    <mergeCell ref="C92:N92"/>
    <mergeCell ref="A88:N88"/>
    <mergeCell ref="O88:P104"/>
    <mergeCell ref="Q88:R88"/>
    <mergeCell ref="C94:N94"/>
    <mergeCell ref="A87:B87"/>
    <mergeCell ref="Q100:R100"/>
    <mergeCell ref="A26:AF26"/>
    <mergeCell ref="S29:T38"/>
    <mergeCell ref="U29:AC29"/>
    <mergeCell ref="AD29:AF38"/>
    <mergeCell ref="D30:N30"/>
    <mergeCell ref="Q30:R30"/>
    <mergeCell ref="U30:AC30"/>
    <mergeCell ref="D31:N31"/>
    <mergeCell ref="Q31:R31"/>
    <mergeCell ref="U31:AC31"/>
    <mergeCell ref="D32:N32"/>
    <mergeCell ref="Q32:R32"/>
    <mergeCell ref="U32:AC32"/>
    <mergeCell ref="D35:N35"/>
    <mergeCell ref="Q35:R35"/>
    <mergeCell ref="D33:N33"/>
    <mergeCell ref="Q33:R33"/>
    <mergeCell ref="U33:AC33"/>
    <mergeCell ref="D34:N34"/>
    <mergeCell ref="Q34:R34"/>
    <mergeCell ref="U34:AC34"/>
    <mergeCell ref="D38:N38"/>
    <mergeCell ref="Q38:R38"/>
    <mergeCell ref="U38:AC38"/>
    <mergeCell ref="B15:H15"/>
    <mergeCell ref="B5:H5"/>
    <mergeCell ref="B6:H6"/>
    <mergeCell ref="B11:H11"/>
    <mergeCell ref="B12:H12"/>
    <mergeCell ref="B4:M4"/>
    <mergeCell ref="B21:H21"/>
    <mergeCell ref="B22:H22"/>
    <mergeCell ref="B23:H23"/>
    <mergeCell ref="A66:B69"/>
    <mergeCell ref="D85:N85"/>
    <mergeCell ref="A70:B70"/>
    <mergeCell ref="C70:N70"/>
    <mergeCell ref="A74:B75"/>
    <mergeCell ref="A62:AF62"/>
    <mergeCell ref="A64:B65"/>
    <mergeCell ref="C64:N65"/>
    <mergeCell ref="O64:P65"/>
    <mergeCell ref="Q64:R65"/>
    <mergeCell ref="S64:T65"/>
    <mergeCell ref="U64:AC65"/>
    <mergeCell ref="U76:AC76"/>
    <mergeCell ref="C78:N78"/>
    <mergeCell ref="A83:B86"/>
    <mergeCell ref="U78:AC78"/>
    <mergeCell ref="Q79:R79"/>
    <mergeCell ref="U84:AC84"/>
    <mergeCell ref="A63:AF63"/>
    <mergeCell ref="U66:AC66"/>
    <mergeCell ref="C81:N81"/>
    <mergeCell ref="Q81:R81"/>
    <mergeCell ref="U81:AC81"/>
    <mergeCell ref="C82:N82"/>
    <mergeCell ref="U93:AC93"/>
    <mergeCell ref="AD122:AF124"/>
    <mergeCell ref="C83:N83"/>
    <mergeCell ref="AD88:AF104"/>
    <mergeCell ref="C89:N89"/>
    <mergeCell ref="Q76:R76"/>
    <mergeCell ref="AD66:AF69"/>
    <mergeCell ref="U69:AC69"/>
    <mergeCell ref="Q68:R68"/>
    <mergeCell ref="U67:AC67"/>
    <mergeCell ref="U70:AC70"/>
    <mergeCell ref="S74:T75"/>
    <mergeCell ref="Q74:R75"/>
    <mergeCell ref="U77:AC77"/>
    <mergeCell ref="S83:T86"/>
    <mergeCell ref="U85:AC85"/>
    <mergeCell ref="AD74:AF75"/>
    <mergeCell ref="Q83:R83"/>
    <mergeCell ref="AD83:AF86"/>
    <mergeCell ref="U68:AC68"/>
    <mergeCell ref="A72:AF72"/>
    <mergeCell ref="C74:N75"/>
    <mergeCell ref="A77:B82"/>
    <mergeCell ref="A76:N76"/>
    <mergeCell ref="A1:AF1"/>
    <mergeCell ref="A27:B28"/>
    <mergeCell ref="AD27:AF28"/>
    <mergeCell ref="U27:AC28"/>
    <mergeCell ref="S27:T28"/>
    <mergeCell ref="A25:AF25"/>
    <mergeCell ref="U41:AC41"/>
    <mergeCell ref="AD41:AF41"/>
    <mergeCell ref="S41:T41"/>
    <mergeCell ref="D36:N36"/>
    <mergeCell ref="Q36:R36"/>
    <mergeCell ref="A2:AF2"/>
    <mergeCell ref="B16:H16"/>
    <mergeCell ref="B17:H17"/>
    <mergeCell ref="B18:H18"/>
    <mergeCell ref="B19:H19"/>
    <mergeCell ref="B20:H20"/>
    <mergeCell ref="T4:AI4"/>
    <mergeCell ref="B7:H7"/>
    <mergeCell ref="B8:H8"/>
    <mergeCell ref="B9:H9"/>
    <mergeCell ref="B10:H10"/>
    <mergeCell ref="B13:H13"/>
    <mergeCell ref="B14:H14"/>
    <mergeCell ref="D139:N139"/>
    <mergeCell ref="A130:AF130"/>
    <mergeCell ref="C119:N119"/>
    <mergeCell ref="Q86:R86"/>
    <mergeCell ref="U86:AC86"/>
    <mergeCell ref="O83:P86"/>
    <mergeCell ref="O74:P75"/>
    <mergeCell ref="Q77:R77"/>
    <mergeCell ref="C77:N77"/>
    <mergeCell ref="U79:AC79"/>
    <mergeCell ref="Q78:R78"/>
    <mergeCell ref="Q80:R80"/>
    <mergeCell ref="U80:AC80"/>
    <mergeCell ref="Q121:R121"/>
    <mergeCell ref="U121:AC121"/>
    <mergeCell ref="C109:N109"/>
    <mergeCell ref="Q109:R109"/>
    <mergeCell ref="C102:N102"/>
    <mergeCell ref="D86:N86"/>
    <mergeCell ref="U83:AC83"/>
    <mergeCell ref="Q85:R85"/>
    <mergeCell ref="Q89:R89"/>
    <mergeCell ref="U89:AC89"/>
    <mergeCell ref="U96:AC96"/>
    <mergeCell ref="AD125:AF125"/>
    <mergeCell ref="A127:AF127"/>
    <mergeCell ref="A125:B125"/>
    <mergeCell ref="C125:N125"/>
    <mergeCell ref="O125:P125"/>
    <mergeCell ref="Q125:R125"/>
    <mergeCell ref="S125:T125"/>
    <mergeCell ref="U125:AC125"/>
    <mergeCell ref="D142:N142"/>
    <mergeCell ref="Q142:R142"/>
    <mergeCell ref="U142:AC142"/>
    <mergeCell ref="Q138:R138"/>
    <mergeCell ref="U138:AC138"/>
    <mergeCell ref="D141:N141"/>
    <mergeCell ref="Q141:R141"/>
    <mergeCell ref="U141:AC141"/>
    <mergeCell ref="Q139:R139"/>
    <mergeCell ref="U139:AC139"/>
    <mergeCell ref="A133:AF133"/>
    <mergeCell ref="A135:B136"/>
    <mergeCell ref="C135:N136"/>
    <mergeCell ref="O135:P136"/>
    <mergeCell ref="D140:N140"/>
    <mergeCell ref="Q140:R140"/>
    <mergeCell ref="A128:AF128"/>
    <mergeCell ref="A131:AF131"/>
    <mergeCell ref="A148:AF148"/>
    <mergeCell ref="AD143:AF143"/>
    <mergeCell ref="A145:AF145"/>
    <mergeCell ref="O143:P143"/>
    <mergeCell ref="Q143:R143"/>
    <mergeCell ref="S143:T143"/>
    <mergeCell ref="A149:B149"/>
    <mergeCell ref="C149:N149"/>
    <mergeCell ref="O149:P149"/>
    <mergeCell ref="Q149:R149"/>
    <mergeCell ref="U149:AF149"/>
    <mergeCell ref="S149:T149"/>
    <mergeCell ref="U143:AC143"/>
    <mergeCell ref="A143:B143"/>
    <mergeCell ref="C143:N143"/>
    <mergeCell ref="Q135:R136"/>
    <mergeCell ref="S135:T136"/>
    <mergeCell ref="U135:AC136"/>
    <mergeCell ref="AD135:AF136"/>
    <mergeCell ref="U140:AC140"/>
    <mergeCell ref="A134:AF134"/>
    <mergeCell ref="A146:AF146"/>
    <mergeCell ref="A56:AF56"/>
    <mergeCell ref="A57:AF57"/>
    <mergeCell ref="A59:AF59"/>
    <mergeCell ref="U35:AC35"/>
    <mergeCell ref="AD39:AF40"/>
    <mergeCell ref="C40:N40"/>
    <mergeCell ref="A39:B40"/>
    <mergeCell ref="C39:N39"/>
    <mergeCell ref="O39:P40"/>
    <mergeCell ref="U36:AC36"/>
    <mergeCell ref="D37:N37"/>
    <mergeCell ref="Q37:R37"/>
    <mergeCell ref="U37:AC37"/>
    <mergeCell ref="A41:B41"/>
    <mergeCell ref="C41:N41"/>
    <mergeCell ref="A43:AF43"/>
    <mergeCell ref="A44:AF44"/>
    <mergeCell ref="A46:AF46"/>
    <mergeCell ref="Q54:R54"/>
    <mergeCell ref="S54:T54"/>
    <mergeCell ref="U54:AC54"/>
    <mergeCell ref="AD54:AF54"/>
    <mergeCell ref="A47:AF47"/>
    <mergeCell ref="A49:AF49"/>
    <mergeCell ref="Q39:R40"/>
    <mergeCell ref="S39:T40"/>
    <mergeCell ref="U39:AC40"/>
    <mergeCell ref="A50:AF50"/>
    <mergeCell ref="AD70:AF70"/>
    <mergeCell ref="O70:P70"/>
    <mergeCell ref="U74:AC75"/>
    <mergeCell ref="U87:AC87"/>
    <mergeCell ref="A60:AF60"/>
    <mergeCell ref="O41:P41"/>
    <mergeCell ref="Q41:R41"/>
    <mergeCell ref="A51:B52"/>
    <mergeCell ref="C51:N52"/>
    <mergeCell ref="O51:P52"/>
    <mergeCell ref="Q51:R52"/>
    <mergeCell ref="S51:T52"/>
    <mergeCell ref="U51:AC52"/>
    <mergeCell ref="AD51:AF52"/>
    <mergeCell ref="A53:B53"/>
    <mergeCell ref="C53:N53"/>
    <mergeCell ref="O53:P53"/>
    <mergeCell ref="Q53:R53"/>
    <mergeCell ref="S53:T53"/>
    <mergeCell ref="U53:AC53"/>
    <mergeCell ref="AD53:AF53"/>
    <mergeCell ref="A54:B54"/>
    <mergeCell ref="C54:N54"/>
    <mergeCell ref="O54:P54"/>
    <mergeCell ref="A106:B112"/>
    <mergeCell ref="A113:N113"/>
    <mergeCell ref="O113:P121"/>
    <mergeCell ref="Q113:R113"/>
    <mergeCell ref="S113:T121"/>
    <mergeCell ref="U113:AC113"/>
    <mergeCell ref="A114:B121"/>
    <mergeCell ref="C114:N114"/>
    <mergeCell ref="Q114:R114"/>
    <mergeCell ref="U114:AC114"/>
    <mergeCell ref="C120:N120"/>
    <mergeCell ref="Q120:R120"/>
    <mergeCell ref="U120:AC120"/>
    <mergeCell ref="C116:N116"/>
    <mergeCell ref="Q116:R116"/>
    <mergeCell ref="U116:AC116"/>
    <mergeCell ref="U111:AC111"/>
    <mergeCell ref="Q119:R119"/>
    <mergeCell ref="C111:N111"/>
    <mergeCell ref="Q111:R111"/>
    <mergeCell ref="A89:B104"/>
    <mergeCell ref="U98:AC98"/>
    <mergeCell ref="C99:N99"/>
    <mergeCell ref="Q99:R99"/>
    <mergeCell ref="AD64:AF65"/>
    <mergeCell ref="U82:AC82"/>
    <mergeCell ref="AD76:AF82"/>
    <mergeCell ref="O76:P82"/>
    <mergeCell ref="S76:T82"/>
    <mergeCell ref="C79:N79"/>
    <mergeCell ref="C80:N80"/>
    <mergeCell ref="C87:N87"/>
    <mergeCell ref="Q90:R90"/>
    <mergeCell ref="Q98:R98"/>
    <mergeCell ref="Q94:R94"/>
    <mergeCell ref="U102:AC102"/>
    <mergeCell ref="Q102:R102"/>
    <mergeCell ref="Q97:R97"/>
    <mergeCell ref="C100:N100"/>
    <mergeCell ref="AD87:AF87"/>
    <mergeCell ref="A73:AF73"/>
    <mergeCell ref="Q84:R84"/>
    <mergeCell ref="Q70:R70"/>
    <mergeCell ref="S70:T70"/>
  </mergeCells>
  <phoneticPr fontId="16" type="noConversion"/>
  <dataValidations count="3">
    <dataValidation type="list" allowBlank="1" showInputMessage="1" showErrorMessage="1" sqref="Q138:R142" xr:uid="{2BE920CE-76E8-4A79-ACF3-E01CE07D770E}">
      <formula1>$AK$159:$AK$161</formula1>
    </dataValidation>
    <dataValidation type="list" allowBlank="1" showInputMessage="1" showErrorMessage="1" sqref="Q69:R69 Q84:R87 Q89:R104 Q77:R77 Q81:R81 Q30:R40 Q53:R53" xr:uid="{00000000-0002-0000-0800-000004000000}">
      <formula1>$AK$163:$AK$166</formula1>
    </dataValidation>
    <dataValidation type="list" allowBlank="1" showInputMessage="1" showErrorMessage="1" sqref="Q78:R80 Q123:R124 Q67:R68 Q82:R82 Q106:R112 Q114:R121" xr:uid="{3D5B6E57-D49C-4C8E-924E-B4B0F1DD05B8}">
      <formula1>$AK$163:$AK$167</formula1>
    </dataValidation>
  </dataValidations>
  <hyperlinks>
    <hyperlink ref="A152:E152" location="'Smear-Xpert Module'!A1" display="- Smear-Xpert Module" xr:uid="{3CD44431-9A1C-4B3D-B714-26ACCECD2525}"/>
    <hyperlink ref="A153:E153" location="'Culture Module'!A1" display="- Culture module" xr:uid="{0614A287-45FE-4BE6-840E-772613E3B001}"/>
    <hyperlink ref="A154:E154" location="'Smear-Xpert Module'!A1" display="- Smear-Xpert Module" xr:uid="{04108EE9-C385-4524-A02C-B4B2DEB9CD0C}"/>
    <hyperlink ref="A155:E155" location="'Culture Module'!A1" display="- Culture module" xr:uid="{21662771-5A49-4B20-97DA-662D2B3F5A20}"/>
    <hyperlink ref="A156:E156" location="'DST Module'!A1" display="- DST module" xr:uid="{6A3FBA39-F039-4E54-AB8F-248AF2DFB4AD}"/>
    <hyperlink ref="A157:E157" location="'Smear-Xpert Module'!A1" display="- Smear-Xpert Module" xr:uid="{7A35787C-D202-406B-91FB-E1F205816522}"/>
    <hyperlink ref="A158:E158" location="'Culture Module'!A1" display="- Culture module" xr:uid="{635F45A6-444D-4F95-8057-0E2F8900E556}"/>
    <hyperlink ref="A159:E159" location="'DST Module'!A1" display="- DST module" xr:uid="{7380F6A6-4994-48E2-92B0-505F20827073}"/>
    <hyperlink ref="A152:H152" location="'General TB Module'!A1" display="- General module" xr:uid="{B929F99C-91DC-4AD7-ACB1-497CF74A4E4C}"/>
    <hyperlink ref="A153:H153" location="Smear!A1" display="- Smear module" xr:uid="{213BFCF6-B419-4E4A-8120-FE963CEBE4BD}"/>
    <hyperlink ref="A154:H154" location="DST!A1" display="- DST module" xr:uid="{C3AEE95D-9F16-4733-9765-7A477F404116}"/>
    <hyperlink ref="A155:H155" location="Xpert!A1" display="- Xpert module" xr:uid="{7ED87BF1-E0BC-4080-B22B-2EF274EB6835}"/>
    <hyperlink ref="A156:H156" location="'TB LAMP'!A1" display="- TB-LAMP module" xr:uid="{81A3393C-3FF6-498B-94F6-2413090E69CF}"/>
    <hyperlink ref="A157:H157" location="'LF LAM'!A1" display="- LF-LAM module" xr:uid="{1C6217B5-103F-49F5-9BA1-E280E46E6441}"/>
    <hyperlink ref="A158:H158" location="LPA!A1" display="- LPA module" xr:uid="{AF326C53-C19D-4C9B-8DEE-99639E5130B4}"/>
    <hyperlink ref="A159:H159" location="Truenat!A1" display="- Truenat module" xr:uid="{954EB819-3A67-4F08-9953-E1DD30F53C94}"/>
  </hyperlinks>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AJ169"/>
  <sheetViews>
    <sheetView showGridLines="0" zoomScaleNormal="100" zoomScaleSheetLayoutView="50" workbookViewId="0">
      <pane ySplit="2" topLeftCell="A3" activePane="bottomLeft" state="frozen"/>
      <selection pane="bottomLeft" activeCell="A2" sqref="A2:AF2"/>
    </sheetView>
  </sheetViews>
  <sheetFormatPr baseColWidth="10" defaultColWidth="9.1640625" defaultRowHeight="14"/>
  <cols>
    <col min="1" max="12" width="5.5" style="67" customWidth="1"/>
    <col min="13" max="13" width="5.83203125" style="67" customWidth="1"/>
    <col min="14" max="16" width="5.5" style="67" customWidth="1"/>
    <col min="17" max="17" width="5.83203125" style="67" bestFit="1" customWidth="1"/>
    <col min="18" max="34" width="5.5" style="67" customWidth="1"/>
    <col min="35" max="36" width="5.5" style="67" hidden="1" customWidth="1"/>
    <col min="37" max="37" width="5.5" style="67" customWidth="1"/>
    <col min="38" max="38" width="9.1640625" style="67" customWidth="1"/>
    <col min="39" max="16384" width="9.1640625" style="67"/>
  </cols>
  <sheetData>
    <row r="1" spans="1:35" ht="130" customHeight="1">
      <c r="A1" s="451" t="s">
        <v>1734</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row>
    <row r="2" spans="1:35" ht="33.75" customHeight="1">
      <c r="A2" s="320" t="s">
        <v>1199</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row>
    <row r="3" spans="1:35" ht="13.5" customHeight="1">
      <c r="A3" s="109"/>
      <c r="B3" s="109"/>
      <c r="C3" s="109"/>
      <c r="D3" s="109"/>
      <c r="E3" s="109"/>
      <c r="F3" s="109"/>
      <c r="G3" s="109"/>
      <c r="H3" s="109"/>
      <c r="I3" s="109"/>
      <c r="J3" s="109"/>
      <c r="K3" s="109"/>
      <c r="L3" s="109"/>
      <c r="M3" s="109"/>
      <c r="N3" s="109"/>
      <c r="O3" s="109"/>
      <c r="P3" s="109"/>
      <c r="Q3" s="109"/>
      <c r="R3" s="109"/>
      <c r="S3" s="109"/>
      <c r="T3" s="109"/>
      <c r="U3" s="109"/>
      <c r="V3" s="109"/>
      <c r="W3" s="110"/>
      <c r="X3" s="110"/>
      <c r="Y3" s="110"/>
      <c r="Z3" s="110"/>
      <c r="AA3" s="110"/>
      <c r="AB3" s="110"/>
      <c r="AC3" s="110"/>
      <c r="AD3" s="110"/>
      <c r="AE3" s="110"/>
      <c r="AF3" s="110"/>
    </row>
    <row r="4" spans="1:35" s="96" customFormat="1" ht="13.5" customHeight="1">
      <c r="A4" s="67" t="s">
        <v>1083</v>
      </c>
      <c r="B4" s="465" t="s">
        <v>992</v>
      </c>
      <c r="C4" s="465"/>
      <c r="D4" s="465"/>
      <c r="E4" s="465"/>
      <c r="F4" s="465"/>
      <c r="G4" s="465"/>
      <c r="H4" s="465"/>
      <c r="I4" s="465"/>
      <c r="J4" s="465"/>
      <c r="K4" s="465"/>
      <c r="L4" s="465"/>
      <c r="M4" s="465"/>
      <c r="N4" s="465"/>
      <c r="O4" s="465"/>
      <c r="P4" s="465"/>
      <c r="Q4" s="465"/>
      <c r="S4" s="67"/>
      <c r="T4" s="459"/>
      <c r="U4" s="459"/>
      <c r="V4" s="459"/>
      <c r="W4" s="459"/>
      <c r="X4" s="459"/>
      <c r="Y4" s="459"/>
      <c r="Z4" s="459"/>
      <c r="AA4" s="459"/>
      <c r="AB4" s="459"/>
      <c r="AC4" s="459"/>
      <c r="AD4" s="459"/>
      <c r="AE4" s="459"/>
      <c r="AF4" s="459"/>
      <c r="AG4" s="459"/>
      <c r="AH4" s="459"/>
      <c r="AI4" s="459"/>
    </row>
    <row r="5" spans="1:35" ht="26.25" customHeight="1">
      <c r="B5" s="506"/>
      <c r="C5" s="506"/>
      <c r="D5" s="506"/>
      <c r="E5" s="506"/>
      <c r="F5" s="506"/>
      <c r="G5" s="506"/>
      <c r="H5" s="506"/>
      <c r="I5" s="601" t="s">
        <v>1078</v>
      </c>
      <c r="J5" s="601"/>
      <c r="K5" s="601"/>
      <c r="L5" s="601"/>
      <c r="M5" s="73" t="s">
        <v>84</v>
      </c>
    </row>
    <row r="6" spans="1:35" ht="15">
      <c r="B6" s="506" t="s">
        <v>1079</v>
      </c>
      <c r="C6" s="506"/>
      <c r="D6" s="506"/>
      <c r="E6" s="506"/>
      <c r="F6" s="506"/>
      <c r="G6" s="506"/>
      <c r="H6" s="506"/>
      <c r="I6" s="97" t="s">
        <v>97</v>
      </c>
      <c r="J6" s="97" t="s">
        <v>98</v>
      </c>
      <c r="K6" s="97" t="s">
        <v>99</v>
      </c>
      <c r="L6" s="97" t="s">
        <v>100</v>
      </c>
      <c r="M6" s="97"/>
    </row>
    <row r="7" spans="1:35">
      <c r="B7" s="337" t="s">
        <v>1080</v>
      </c>
      <c r="C7" s="337"/>
      <c r="D7" s="337"/>
      <c r="E7" s="337"/>
      <c r="F7" s="337"/>
      <c r="G7" s="337"/>
      <c r="H7" s="337"/>
      <c r="I7" s="59"/>
      <c r="J7" s="59"/>
      <c r="K7" s="59"/>
      <c r="L7" s="59"/>
      <c r="M7" s="99">
        <f>SUM(I7:L7)</f>
        <v>0</v>
      </c>
    </row>
    <row r="8" spans="1:35">
      <c r="B8" s="337" t="s">
        <v>1081</v>
      </c>
      <c r="C8" s="337"/>
      <c r="D8" s="337"/>
      <c r="E8" s="337"/>
      <c r="F8" s="337"/>
      <c r="G8" s="337"/>
      <c r="H8" s="337"/>
      <c r="I8" s="59"/>
      <c r="J8" s="59"/>
      <c r="K8" s="59"/>
      <c r="L8" s="59"/>
      <c r="M8" s="99">
        <f t="shared" ref="M8" si="0">SUM(I8:L8)</f>
        <v>0</v>
      </c>
    </row>
    <row r="9" spans="1:35">
      <c r="B9" s="602" t="s">
        <v>1034</v>
      </c>
      <c r="C9" s="602"/>
      <c r="D9" s="602"/>
      <c r="E9" s="602"/>
      <c r="F9" s="602"/>
      <c r="G9" s="602"/>
      <c r="H9" s="602"/>
      <c r="I9" s="99">
        <f>SUM(I7:I8)</f>
        <v>0</v>
      </c>
      <c r="J9" s="99">
        <f>SUM(J7:J8)</f>
        <v>0</v>
      </c>
      <c r="K9" s="99">
        <f>SUM(K7:K8)</f>
        <v>0</v>
      </c>
      <c r="L9" s="99">
        <f>SUM(L7:L8)</f>
        <v>0</v>
      </c>
      <c r="M9" s="99">
        <f>SUM(M7:M8)</f>
        <v>0</v>
      </c>
    </row>
    <row r="10" spans="1:35" ht="15">
      <c r="B10" s="506" t="s">
        <v>1082</v>
      </c>
      <c r="C10" s="506"/>
      <c r="D10" s="506"/>
      <c r="E10" s="506"/>
      <c r="F10" s="506"/>
      <c r="G10" s="506"/>
      <c r="H10" s="506"/>
      <c r="I10" s="97" t="s">
        <v>97</v>
      </c>
      <c r="J10" s="97" t="s">
        <v>98</v>
      </c>
      <c r="K10" s="97" t="s">
        <v>99</v>
      </c>
      <c r="L10" s="97" t="s">
        <v>100</v>
      </c>
      <c r="M10" s="97" t="s">
        <v>97</v>
      </c>
    </row>
    <row r="11" spans="1:35">
      <c r="B11" s="337" t="s">
        <v>1080</v>
      </c>
      <c r="C11" s="337"/>
      <c r="D11" s="337"/>
      <c r="E11" s="337"/>
      <c r="F11" s="337"/>
      <c r="G11" s="337"/>
      <c r="H11" s="337"/>
      <c r="I11" s="59"/>
      <c r="J11" s="59"/>
      <c r="K11" s="59"/>
      <c r="L11" s="59"/>
      <c r="M11" s="99">
        <f t="shared" ref="M11" si="1">SUM(I11:L11)</f>
        <v>0</v>
      </c>
    </row>
    <row r="12" spans="1:35">
      <c r="B12" s="337" t="s">
        <v>1081</v>
      </c>
      <c r="C12" s="337"/>
      <c r="D12" s="337"/>
      <c r="E12" s="337"/>
      <c r="F12" s="337"/>
      <c r="G12" s="337"/>
      <c r="H12" s="337"/>
      <c r="I12" s="59"/>
      <c r="J12" s="59"/>
      <c r="K12" s="59"/>
      <c r="L12" s="59"/>
      <c r="M12" s="99">
        <f>SUM(I12:L12)</f>
        <v>0</v>
      </c>
    </row>
    <row r="13" spans="1:35">
      <c r="B13" s="602" t="s">
        <v>1034</v>
      </c>
      <c r="C13" s="602"/>
      <c r="D13" s="602"/>
      <c r="E13" s="602"/>
      <c r="F13" s="602"/>
      <c r="G13" s="602"/>
      <c r="H13" s="602"/>
      <c r="I13" s="99">
        <f>SUM(I11:I12)</f>
        <v>0</v>
      </c>
      <c r="J13" s="99">
        <f t="shared" ref="J13:M13" si="2">SUM(J11:J12)</f>
        <v>0</v>
      </c>
      <c r="K13" s="99">
        <f t="shared" si="2"/>
        <v>0</v>
      </c>
      <c r="L13" s="99">
        <f t="shared" si="2"/>
        <v>0</v>
      </c>
      <c r="M13" s="99">
        <f t="shared" si="2"/>
        <v>0</v>
      </c>
    </row>
    <row r="14" spans="1:35">
      <c r="B14" s="356" t="s">
        <v>999</v>
      </c>
      <c r="C14" s="356"/>
      <c r="D14" s="356"/>
      <c r="E14" s="356"/>
      <c r="F14" s="356"/>
      <c r="G14" s="356"/>
      <c r="H14" s="356"/>
    </row>
    <row r="16" spans="1:35">
      <c r="B16" s="506" t="s">
        <v>1084</v>
      </c>
      <c r="C16" s="506"/>
      <c r="D16" s="506"/>
      <c r="E16" s="506"/>
      <c r="F16" s="506"/>
      <c r="G16" s="506"/>
      <c r="H16" s="506"/>
      <c r="I16" s="603" t="s">
        <v>1086</v>
      </c>
      <c r="J16" s="604"/>
      <c r="K16" s="608"/>
      <c r="L16" s="608"/>
      <c r="M16" s="603" t="s">
        <v>1086</v>
      </c>
      <c r="N16" s="604"/>
      <c r="O16" s="608"/>
      <c r="P16" s="608"/>
      <c r="Q16" s="73"/>
    </row>
    <row r="17" spans="2:17" ht="15">
      <c r="B17" s="603" t="s">
        <v>1085</v>
      </c>
      <c r="C17" s="604"/>
      <c r="D17" s="605"/>
      <c r="E17" s="606"/>
      <c r="F17" s="606"/>
      <c r="G17" s="606"/>
      <c r="H17" s="607"/>
      <c r="I17" s="97" t="s">
        <v>97</v>
      </c>
      <c r="J17" s="97" t="s">
        <v>98</v>
      </c>
      <c r="K17" s="97" t="s">
        <v>99</v>
      </c>
      <c r="L17" s="97" t="s">
        <v>100</v>
      </c>
      <c r="M17" s="97" t="s">
        <v>97</v>
      </c>
      <c r="N17" s="97" t="s">
        <v>98</v>
      </c>
      <c r="O17" s="97" t="s">
        <v>99</v>
      </c>
      <c r="P17" s="97" t="s">
        <v>100</v>
      </c>
      <c r="Q17" s="73" t="s">
        <v>84</v>
      </c>
    </row>
    <row r="18" spans="2:17">
      <c r="B18" s="337" t="s">
        <v>1080</v>
      </c>
      <c r="C18" s="337"/>
      <c r="D18" s="337"/>
      <c r="E18" s="337"/>
      <c r="F18" s="337"/>
      <c r="G18" s="337"/>
      <c r="H18" s="337"/>
      <c r="I18" s="59"/>
      <c r="J18" s="59"/>
      <c r="K18" s="59"/>
      <c r="L18" s="59"/>
      <c r="M18" s="59"/>
      <c r="N18" s="59"/>
      <c r="O18" s="59"/>
      <c r="P18" s="59"/>
      <c r="Q18" s="98">
        <f t="shared" ref="Q18:Q19" si="3">SUM(I18:P18)</f>
        <v>0</v>
      </c>
    </row>
    <row r="19" spans="2:17">
      <c r="B19" s="337" t="s">
        <v>1081</v>
      </c>
      <c r="C19" s="337"/>
      <c r="D19" s="337"/>
      <c r="E19" s="337"/>
      <c r="F19" s="337"/>
      <c r="G19" s="337"/>
      <c r="H19" s="337"/>
      <c r="I19" s="59"/>
      <c r="J19" s="59"/>
      <c r="K19" s="59"/>
      <c r="L19" s="59"/>
      <c r="M19" s="59"/>
      <c r="N19" s="59"/>
      <c r="O19" s="59"/>
      <c r="P19" s="59"/>
      <c r="Q19" s="98">
        <f t="shared" si="3"/>
        <v>0</v>
      </c>
    </row>
    <row r="20" spans="2:17">
      <c r="B20" s="602" t="s">
        <v>997</v>
      </c>
      <c r="C20" s="602"/>
      <c r="D20" s="602"/>
      <c r="E20" s="602"/>
      <c r="F20" s="602"/>
      <c r="G20" s="602"/>
      <c r="H20" s="602"/>
      <c r="I20" s="99">
        <f t="shared" ref="I20:P20" si="4">SUM(I18:I19)</f>
        <v>0</v>
      </c>
      <c r="J20" s="99">
        <f t="shared" si="4"/>
        <v>0</v>
      </c>
      <c r="K20" s="99">
        <f t="shared" si="4"/>
        <v>0</v>
      </c>
      <c r="L20" s="99">
        <f t="shared" si="4"/>
        <v>0</v>
      </c>
      <c r="M20" s="99">
        <f t="shared" si="4"/>
        <v>0</v>
      </c>
      <c r="N20" s="99">
        <f t="shared" si="4"/>
        <v>0</v>
      </c>
      <c r="O20" s="99">
        <f t="shared" si="4"/>
        <v>0</v>
      </c>
      <c r="P20" s="99">
        <f t="shared" si="4"/>
        <v>0</v>
      </c>
      <c r="Q20" s="98">
        <f>SUM(I20:P20)</f>
        <v>0</v>
      </c>
    </row>
    <row r="21" spans="2:17" ht="15">
      <c r="B21" s="603" t="s">
        <v>1085</v>
      </c>
      <c r="C21" s="604"/>
      <c r="D21" s="605"/>
      <c r="E21" s="606"/>
      <c r="F21" s="606"/>
      <c r="G21" s="606"/>
      <c r="H21" s="607"/>
      <c r="I21" s="97" t="s">
        <v>97</v>
      </c>
      <c r="J21" s="97" t="s">
        <v>98</v>
      </c>
      <c r="K21" s="97" t="s">
        <v>99</v>
      </c>
      <c r="L21" s="97" t="s">
        <v>100</v>
      </c>
      <c r="M21" s="97" t="s">
        <v>97</v>
      </c>
      <c r="N21" s="97" t="s">
        <v>98</v>
      </c>
      <c r="O21" s="97" t="s">
        <v>99</v>
      </c>
      <c r="P21" s="97" t="s">
        <v>100</v>
      </c>
      <c r="Q21" s="73" t="s">
        <v>84</v>
      </c>
    </row>
    <row r="22" spans="2:17">
      <c r="B22" s="337" t="s">
        <v>1080</v>
      </c>
      <c r="C22" s="337"/>
      <c r="D22" s="337"/>
      <c r="E22" s="337"/>
      <c r="F22" s="337"/>
      <c r="G22" s="337"/>
      <c r="H22" s="337"/>
      <c r="I22" s="59"/>
      <c r="J22" s="59"/>
      <c r="K22" s="59"/>
      <c r="L22" s="59"/>
      <c r="M22" s="59"/>
      <c r="N22" s="59"/>
      <c r="O22" s="59"/>
      <c r="P22" s="59"/>
      <c r="Q22" s="98">
        <f t="shared" ref="Q22:Q23" si="5">SUM(I22:P22)</f>
        <v>0</v>
      </c>
    </row>
    <row r="23" spans="2:17">
      <c r="B23" s="337" t="s">
        <v>1081</v>
      </c>
      <c r="C23" s="337"/>
      <c r="D23" s="337"/>
      <c r="E23" s="337"/>
      <c r="F23" s="337"/>
      <c r="G23" s="337"/>
      <c r="H23" s="337"/>
      <c r="I23" s="59"/>
      <c r="J23" s="59"/>
      <c r="K23" s="59"/>
      <c r="L23" s="59"/>
      <c r="M23" s="59"/>
      <c r="N23" s="59"/>
      <c r="O23" s="59"/>
      <c r="P23" s="59"/>
      <c r="Q23" s="98">
        <f t="shared" si="5"/>
        <v>0</v>
      </c>
    </row>
    <row r="24" spans="2:17">
      <c r="B24" s="602" t="s">
        <v>997</v>
      </c>
      <c r="C24" s="602"/>
      <c r="D24" s="602"/>
      <c r="E24" s="602"/>
      <c r="F24" s="602"/>
      <c r="G24" s="602"/>
      <c r="H24" s="602"/>
      <c r="I24" s="99">
        <f t="shared" ref="I24:P24" si="6">SUM(I22:I23)</f>
        <v>0</v>
      </c>
      <c r="J24" s="99">
        <f t="shared" si="6"/>
        <v>0</v>
      </c>
      <c r="K24" s="99">
        <f t="shared" si="6"/>
        <v>0</v>
      </c>
      <c r="L24" s="99">
        <f t="shared" si="6"/>
        <v>0</v>
      </c>
      <c r="M24" s="99">
        <f t="shared" si="6"/>
        <v>0</v>
      </c>
      <c r="N24" s="99">
        <f t="shared" si="6"/>
        <v>0</v>
      </c>
      <c r="O24" s="99">
        <f t="shared" si="6"/>
        <v>0</v>
      </c>
      <c r="P24" s="99">
        <f t="shared" si="6"/>
        <v>0</v>
      </c>
      <c r="Q24" s="98">
        <f>SUM(I24:P24)</f>
        <v>0</v>
      </c>
    </row>
    <row r="25" spans="2:17" ht="15">
      <c r="B25" s="603" t="s">
        <v>1085</v>
      </c>
      <c r="C25" s="604"/>
      <c r="D25" s="605"/>
      <c r="E25" s="606"/>
      <c r="F25" s="606"/>
      <c r="G25" s="606"/>
      <c r="H25" s="607"/>
      <c r="I25" s="97" t="s">
        <v>97</v>
      </c>
      <c r="J25" s="97" t="s">
        <v>98</v>
      </c>
      <c r="K25" s="97" t="s">
        <v>99</v>
      </c>
      <c r="L25" s="97" t="s">
        <v>100</v>
      </c>
      <c r="M25" s="97" t="s">
        <v>97</v>
      </c>
      <c r="N25" s="97" t="s">
        <v>98</v>
      </c>
      <c r="O25" s="97" t="s">
        <v>99</v>
      </c>
      <c r="P25" s="97" t="s">
        <v>100</v>
      </c>
      <c r="Q25" s="73" t="s">
        <v>84</v>
      </c>
    </row>
    <row r="26" spans="2:17">
      <c r="B26" s="337" t="s">
        <v>1080</v>
      </c>
      <c r="C26" s="337"/>
      <c r="D26" s="337"/>
      <c r="E26" s="337"/>
      <c r="F26" s="337"/>
      <c r="G26" s="337"/>
      <c r="H26" s="337"/>
      <c r="I26" s="59"/>
      <c r="J26" s="59"/>
      <c r="K26" s="59"/>
      <c r="L26" s="59"/>
      <c r="M26" s="59"/>
      <c r="N26" s="59"/>
      <c r="O26" s="59"/>
      <c r="P26" s="59"/>
      <c r="Q26" s="98">
        <f t="shared" ref="Q26:Q27" si="7">SUM(I26:P26)</f>
        <v>0</v>
      </c>
    </row>
    <row r="27" spans="2:17">
      <c r="B27" s="337" t="s">
        <v>1081</v>
      </c>
      <c r="C27" s="337"/>
      <c r="D27" s="337"/>
      <c r="E27" s="337"/>
      <c r="F27" s="337"/>
      <c r="G27" s="337"/>
      <c r="H27" s="337"/>
      <c r="I27" s="59"/>
      <c r="J27" s="59"/>
      <c r="K27" s="59"/>
      <c r="L27" s="59"/>
      <c r="M27" s="59"/>
      <c r="N27" s="59"/>
      <c r="O27" s="59"/>
      <c r="P27" s="59"/>
      <c r="Q27" s="98">
        <f t="shared" si="7"/>
        <v>0</v>
      </c>
    </row>
    <row r="28" spans="2:17">
      <c r="B28" s="602" t="s">
        <v>997</v>
      </c>
      <c r="C28" s="602"/>
      <c r="D28" s="602"/>
      <c r="E28" s="602"/>
      <c r="F28" s="602"/>
      <c r="G28" s="602"/>
      <c r="H28" s="602"/>
      <c r="I28" s="99">
        <f t="shared" ref="I28:P28" si="8">SUM(I26:I27)</f>
        <v>0</v>
      </c>
      <c r="J28" s="99">
        <f t="shared" si="8"/>
        <v>0</v>
      </c>
      <c r="K28" s="99">
        <f t="shared" si="8"/>
        <v>0</v>
      </c>
      <c r="L28" s="99">
        <f t="shared" si="8"/>
        <v>0</v>
      </c>
      <c r="M28" s="99">
        <f t="shared" si="8"/>
        <v>0</v>
      </c>
      <c r="N28" s="99">
        <f t="shared" si="8"/>
        <v>0</v>
      </c>
      <c r="O28" s="99">
        <f t="shared" si="8"/>
        <v>0</v>
      </c>
      <c r="P28" s="99">
        <f t="shared" si="8"/>
        <v>0</v>
      </c>
      <c r="Q28" s="98">
        <f>SUM(I28:P28)</f>
        <v>0</v>
      </c>
    </row>
    <row r="29" spans="2:17" ht="15">
      <c r="B29" s="603" t="s">
        <v>1085</v>
      </c>
      <c r="C29" s="604"/>
      <c r="D29" s="605"/>
      <c r="E29" s="606"/>
      <c r="F29" s="606"/>
      <c r="G29" s="606"/>
      <c r="H29" s="607"/>
      <c r="I29" s="97" t="s">
        <v>97</v>
      </c>
      <c r="J29" s="97" t="s">
        <v>98</v>
      </c>
      <c r="K29" s="97" t="s">
        <v>99</v>
      </c>
      <c r="L29" s="97" t="s">
        <v>100</v>
      </c>
      <c r="M29" s="97" t="s">
        <v>97</v>
      </c>
      <c r="N29" s="97" t="s">
        <v>98</v>
      </c>
      <c r="O29" s="97" t="s">
        <v>99</v>
      </c>
      <c r="P29" s="97" t="s">
        <v>100</v>
      </c>
      <c r="Q29" s="73" t="s">
        <v>84</v>
      </c>
    </row>
    <row r="30" spans="2:17">
      <c r="B30" s="337" t="s">
        <v>1080</v>
      </c>
      <c r="C30" s="337"/>
      <c r="D30" s="337"/>
      <c r="E30" s="337"/>
      <c r="F30" s="337"/>
      <c r="G30" s="337"/>
      <c r="H30" s="337"/>
      <c r="I30" s="59"/>
      <c r="J30" s="59"/>
      <c r="K30" s="59"/>
      <c r="L30" s="59"/>
      <c r="M30" s="59"/>
      <c r="N30" s="59"/>
      <c r="O30" s="59"/>
      <c r="P30" s="59"/>
      <c r="Q30" s="98">
        <f t="shared" ref="Q30:Q31" si="9">SUM(I30:P30)</f>
        <v>0</v>
      </c>
    </row>
    <row r="31" spans="2:17">
      <c r="B31" s="337" t="s">
        <v>1081</v>
      </c>
      <c r="C31" s="337"/>
      <c r="D31" s="337"/>
      <c r="E31" s="337"/>
      <c r="F31" s="337"/>
      <c r="G31" s="337"/>
      <c r="H31" s="337"/>
      <c r="I31" s="59"/>
      <c r="J31" s="59"/>
      <c r="K31" s="59"/>
      <c r="L31" s="59"/>
      <c r="M31" s="59"/>
      <c r="N31" s="59"/>
      <c r="O31" s="59"/>
      <c r="P31" s="59"/>
      <c r="Q31" s="98">
        <f t="shared" si="9"/>
        <v>0</v>
      </c>
    </row>
    <row r="32" spans="2:17">
      <c r="B32" s="602" t="s">
        <v>997</v>
      </c>
      <c r="C32" s="602"/>
      <c r="D32" s="602"/>
      <c r="E32" s="602"/>
      <c r="F32" s="602"/>
      <c r="G32" s="602"/>
      <c r="H32" s="602"/>
      <c r="I32" s="99">
        <f t="shared" ref="I32:P32" si="10">SUM(I30:I31)</f>
        <v>0</v>
      </c>
      <c r="J32" s="99">
        <f t="shared" si="10"/>
        <v>0</v>
      </c>
      <c r="K32" s="99">
        <f t="shared" si="10"/>
        <v>0</v>
      </c>
      <c r="L32" s="99">
        <f t="shared" si="10"/>
        <v>0</v>
      </c>
      <c r="M32" s="99">
        <f t="shared" si="10"/>
        <v>0</v>
      </c>
      <c r="N32" s="99">
        <f t="shared" si="10"/>
        <v>0</v>
      </c>
      <c r="O32" s="99">
        <f t="shared" si="10"/>
        <v>0</v>
      </c>
      <c r="P32" s="99">
        <f t="shared" si="10"/>
        <v>0</v>
      </c>
      <c r="Q32" s="98">
        <f>SUM(I32:P32)</f>
        <v>0</v>
      </c>
    </row>
    <row r="33" spans="1:32" ht="15">
      <c r="B33" s="603" t="s">
        <v>1085</v>
      </c>
      <c r="C33" s="604"/>
      <c r="D33" s="605"/>
      <c r="E33" s="606"/>
      <c r="F33" s="606"/>
      <c r="G33" s="606"/>
      <c r="H33" s="607"/>
      <c r="I33" s="97" t="s">
        <v>97</v>
      </c>
      <c r="J33" s="97" t="s">
        <v>98</v>
      </c>
      <c r="K33" s="97" t="s">
        <v>99</v>
      </c>
      <c r="L33" s="97" t="s">
        <v>100</v>
      </c>
      <c r="M33" s="97" t="s">
        <v>97</v>
      </c>
      <c r="N33" s="97" t="s">
        <v>98</v>
      </c>
      <c r="O33" s="97" t="s">
        <v>99</v>
      </c>
      <c r="P33" s="97" t="s">
        <v>100</v>
      </c>
      <c r="Q33" s="73" t="s">
        <v>84</v>
      </c>
    </row>
    <row r="34" spans="1:32">
      <c r="B34" s="337" t="s">
        <v>1080</v>
      </c>
      <c r="C34" s="337"/>
      <c r="D34" s="337"/>
      <c r="E34" s="337"/>
      <c r="F34" s="337"/>
      <c r="G34" s="337"/>
      <c r="H34" s="337"/>
      <c r="I34" s="59"/>
      <c r="J34" s="59"/>
      <c r="K34" s="59"/>
      <c r="L34" s="59"/>
      <c r="M34" s="59"/>
      <c r="N34" s="59"/>
      <c r="O34" s="59"/>
      <c r="P34" s="59"/>
      <c r="Q34" s="98">
        <f t="shared" ref="Q34:Q35" si="11">SUM(I34:P34)</f>
        <v>0</v>
      </c>
    </row>
    <row r="35" spans="1:32">
      <c r="B35" s="337" t="s">
        <v>1081</v>
      </c>
      <c r="C35" s="337"/>
      <c r="D35" s="337"/>
      <c r="E35" s="337"/>
      <c r="F35" s="337"/>
      <c r="G35" s="337"/>
      <c r="H35" s="337"/>
      <c r="I35" s="59"/>
      <c r="J35" s="59"/>
      <c r="K35" s="59"/>
      <c r="L35" s="59"/>
      <c r="M35" s="59"/>
      <c r="N35" s="59"/>
      <c r="O35" s="59"/>
      <c r="P35" s="59"/>
      <c r="Q35" s="98">
        <f t="shared" si="11"/>
        <v>0</v>
      </c>
    </row>
    <row r="36" spans="1:32">
      <c r="B36" s="602" t="s">
        <v>997</v>
      </c>
      <c r="C36" s="602"/>
      <c r="D36" s="602"/>
      <c r="E36" s="602"/>
      <c r="F36" s="602"/>
      <c r="G36" s="602"/>
      <c r="H36" s="602"/>
      <c r="I36" s="99">
        <f t="shared" ref="I36:P36" si="12">SUM(I34:I35)</f>
        <v>0</v>
      </c>
      <c r="J36" s="99">
        <f t="shared" si="12"/>
        <v>0</v>
      </c>
      <c r="K36" s="99">
        <f t="shared" si="12"/>
        <v>0</v>
      </c>
      <c r="L36" s="99">
        <f t="shared" si="12"/>
        <v>0</v>
      </c>
      <c r="M36" s="99">
        <f t="shared" si="12"/>
        <v>0</v>
      </c>
      <c r="N36" s="99">
        <f t="shared" si="12"/>
        <v>0</v>
      </c>
      <c r="O36" s="99">
        <f t="shared" si="12"/>
        <v>0</v>
      </c>
      <c r="P36" s="99">
        <f t="shared" si="12"/>
        <v>0</v>
      </c>
      <c r="Q36" s="98">
        <f>SUM(I36:P36)</f>
        <v>0</v>
      </c>
    </row>
    <row r="37" spans="1:32" ht="15">
      <c r="B37" s="603" t="s">
        <v>1085</v>
      </c>
      <c r="C37" s="604"/>
      <c r="D37" s="605"/>
      <c r="E37" s="606"/>
      <c r="F37" s="606"/>
      <c r="G37" s="606"/>
      <c r="H37" s="607"/>
      <c r="I37" s="97" t="s">
        <v>97</v>
      </c>
      <c r="J37" s="97" t="s">
        <v>98</v>
      </c>
      <c r="K37" s="97" t="s">
        <v>99</v>
      </c>
      <c r="L37" s="97" t="s">
        <v>100</v>
      </c>
      <c r="M37" s="97" t="s">
        <v>97</v>
      </c>
      <c r="N37" s="97" t="s">
        <v>98</v>
      </c>
      <c r="O37" s="97" t="s">
        <v>99</v>
      </c>
      <c r="P37" s="97" t="s">
        <v>100</v>
      </c>
      <c r="Q37" s="73" t="s">
        <v>84</v>
      </c>
    </row>
    <row r="38" spans="1:32">
      <c r="B38" s="337" t="s">
        <v>1080</v>
      </c>
      <c r="C38" s="337"/>
      <c r="D38" s="337"/>
      <c r="E38" s="337"/>
      <c r="F38" s="337"/>
      <c r="G38" s="337"/>
      <c r="H38" s="337"/>
      <c r="I38" s="59"/>
      <c r="J38" s="59"/>
      <c r="K38" s="59"/>
      <c r="L38" s="59"/>
      <c r="M38" s="59"/>
      <c r="N38" s="59"/>
      <c r="O38" s="59"/>
      <c r="P38" s="59"/>
      <c r="Q38" s="98">
        <f t="shared" ref="Q38:Q39" si="13">SUM(I38:P38)</f>
        <v>0</v>
      </c>
    </row>
    <row r="39" spans="1:32">
      <c r="B39" s="337" t="s">
        <v>1081</v>
      </c>
      <c r="C39" s="337"/>
      <c r="D39" s="337"/>
      <c r="E39" s="337"/>
      <c r="F39" s="337"/>
      <c r="G39" s="337"/>
      <c r="H39" s="337"/>
      <c r="I39" s="59"/>
      <c r="J39" s="59"/>
      <c r="K39" s="59"/>
      <c r="L39" s="59"/>
      <c r="M39" s="59"/>
      <c r="N39" s="59"/>
      <c r="O39" s="59"/>
      <c r="P39" s="59"/>
      <c r="Q39" s="98">
        <f t="shared" si="13"/>
        <v>0</v>
      </c>
    </row>
    <row r="40" spans="1:32">
      <c r="B40" s="602" t="s">
        <v>997</v>
      </c>
      <c r="C40" s="602"/>
      <c r="D40" s="602"/>
      <c r="E40" s="602"/>
      <c r="F40" s="602"/>
      <c r="G40" s="602"/>
      <c r="H40" s="602"/>
      <c r="I40" s="99">
        <f t="shared" ref="I40:P40" si="14">SUM(I38:I39)</f>
        <v>0</v>
      </c>
      <c r="J40" s="99">
        <f t="shared" si="14"/>
        <v>0</v>
      </c>
      <c r="K40" s="99">
        <f t="shared" si="14"/>
        <v>0</v>
      </c>
      <c r="L40" s="99">
        <f t="shared" si="14"/>
        <v>0</v>
      </c>
      <c r="M40" s="99">
        <f t="shared" si="14"/>
        <v>0</v>
      </c>
      <c r="N40" s="99">
        <f t="shared" si="14"/>
        <v>0</v>
      </c>
      <c r="O40" s="99">
        <f t="shared" si="14"/>
        <v>0</v>
      </c>
      <c r="P40" s="99">
        <f t="shared" si="14"/>
        <v>0</v>
      </c>
      <c r="Q40" s="98">
        <f>SUM(I40:P40)</f>
        <v>0</v>
      </c>
    </row>
    <row r="41" spans="1:32" ht="15">
      <c r="B41" s="603" t="s">
        <v>1085</v>
      </c>
      <c r="C41" s="604"/>
      <c r="D41" s="605"/>
      <c r="E41" s="606"/>
      <c r="F41" s="606"/>
      <c r="G41" s="606"/>
      <c r="H41" s="607"/>
      <c r="I41" s="97" t="s">
        <v>97</v>
      </c>
      <c r="J41" s="97" t="s">
        <v>98</v>
      </c>
      <c r="K41" s="97" t="s">
        <v>99</v>
      </c>
      <c r="L41" s="97" t="s">
        <v>100</v>
      </c>
      <c r="M41" s="97" t="s">
        <v>97</v>
      </c>
      <c r="N41" s="97" t="s">
        <v>98</v>
      </c>
      <c r="O41" s="97" t="s">
        <v>99</v>
      </c>
      <c r="P41" s="97" t="s">
        <v>100</v>
      </c>
      <c r="Q41" s="73" t="s">
        <v>84</v>
      </c>
    </row>
    <row r="42" spans="1:32">
      <c r="B42" s="337" t="s">
        <v>1080</v>
      </c>
      <c r="C42" s="337"/>
      <c r="D42" s="337"/>
      <c r="E42" s="337"/>
      <c r="F42" s="337"/>
      <c r="G42" s="337"/>
      <c r="H42" s="337"/>
      <c r="I42" s="59"/>
      <c r="J42" s="59"/>
      <c r="K42" s="59"/>
      <c r="L42" s="59"/>
      <c r="M42" s="59"/>
      <c r="N42" s="59"/>
      <c r="O42" s="59"/>
      <c r="P42" s="59"/>
      <c r="Q42" s="98">
        <f t="shared" ref="Q42:Q43" si="15">SUM(I42:P42)</f>
        <v>0</v>
      </c>
    </row>
    <row r="43" spans="1:32">
      <c r="B43" s="337" t="s">
        <v>1081</v>
      </c>
      <c r="C43" s="337"/>
      <c r="D43" s="337"/>
      <c r="E43" s="337"/>
      <c r="F43" s="337"/>
      <c r="G43" s="337"/>
      <c r="H43" s="337"/>
      <c r="I43" s="59"/>
      <c r="J43" s="59"/>
      <c r="K43" s="59"/>
      <c r="L43" s="59"/>
      <c r="M43" s="59"/>
      <c r="N43" s="59"/>
      <c r="O43" s="59"/>
      <c r="P43" s="59"/>
      <c r="Q43" s="98">
        <f t="shared" si="15"/>
        <v>0</v>
      </c>
    </row>
    <row r="44" spans="1:32">
      <c r="B44" s="602" t="s">
        <v>997</v>
      </c>
      <c r="C44" s="602"/>
      <c r="D44" s="602"/>
      <c r="E44" s="602"/>
      <c r="F44" s="602"/>
      <c r="G44" s="602"/>
      <c r="H44" s="602"/>
      <c r="I44" s="99">
        <f t="shared" ref="I44:P44" si="16">SUM(I42:I43)</f>
        <v>0</v>
      </c>
      <c r="J44" s="99">
        <f t="shared" si="16"/>
        <v>0</v>
      </c>
      <c r="K44" s="99">
        <f t="shared" si="16"/>
        <v>0</v>
      </c>
      <c r="L44" s="99">
        <f t="shared" si="16"/>
        <v>0</v>
      </c>
      <c r="M44" s="99">
        <f t="shared" si="16"/>
        <v>0</v>
      </c>
      <c r="N44" s="99">
        <f t="shared" si="16"/>
        <v>0</v>
      </c>
      <c r="O44" s="99">
        <f t="shared" si="16"/>
        <v>0</v>
      </c>
      <c r="P44" s="99">
        <f t="shared" si="16"/>
        <v>0</v>
      </c>
      <c r="Q44" s="98">
        <f>SUM(I44:P44)</f>
        <v>0</v>
      </c>
    </row>
    <row r="45" spans="1:32">
      <c r="B45" s="356" t="s">
        <v>999</v>
      </c>
      <c r="C45" s="356"/>
      <c r="D45" s="356"/>
      <c r="E45" s="356"/>
      <c r="F45" s="356"/>
      <c r="G45" s="356"/>
      <c r="H45" s="356"/>
    </row>
    <row r="47" spans="1:32" ht="13.5" customHeight="1">
      <c r="A47" s="396" t="s">
        <v>37</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8"/>
    </row>
    <row r="48" spans="1:32" ht="13.5" customHeight="1">
      <c r="A48" s="392" t="s">
        <v>1176</v>
      </c>
      <c r="B48" s="393"/>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4"/>
    </row>
    <row r="49" spans="1:36" s="85" customFormat="1" ht="13.5" customHeight="1">
      <c r="A49" s="328" t="s">
        <v>39</v>
      </c>
      <c r="B49" s="328"/>
      <c r="C49" s="399" t="s">
        <v>40</v>
      </c>
      <c r="D49" s="399"/>
      <c r="E49" s="399"/>
      <c r="F49" s="399"/>
      <c r="G49" s="399"/>
      <c r="H49" s="399"/>
      <c r="I49" s="399"/>
      <c r="J49" s="399"/>
      <c r="K49" s="399"/>
      <c r="L49" s="399"/>
      <c r="M49" s="399"/>
      <c r="N49" s="399"/>
      <c r="O49" s="328" t="s">
        <v>41</v>
      </c>
      <c r="P49" s="328"/>
      <c r="Q49" s="328" t="s">
        <v>42</v>
      </c>
      <c r="R49" s="328"/>
      <c r="S49" s="328" t="s">
        <v>43</v>
      </c>
      <c r="T49" s="328"/>
      <c r="U49" s="399" t="s">
        <v>44</v>
      </c>
      <c r="V49" s="399"/>
      <c r="W49" s="399"/>
      <c r="X49" s="399"/>
      <c r="Y49" s="399"/>
      <c r="Z49" s="399"/>
      <c r="AA49" s="399"/>
      <c r="AB49" s="399"/>
      <c r="AC49" s="399"/>
      <c r="AD49" s="328" t="s">
        <v>45</v>
      </c>
      <c r="AE49" s="328"/>
      <c r="AF49" s="328"/>
    </row>
    <row r="50" spans="1:36" ht="13.5" customHeight="1">
      <c r="A50" s="328"/>
      <c r="B50" s="328"/>
      <c r="C50" s="448"/>
      <c r="D50" s="448"/>
      <c r="E50" s="448"/>
      <c r="F50" s="448"/>
      <c r="G50" s="448"/>
      <c r="H50" s="448"/>
      <c r="I50" s="448"/>
      <c r="J50" s="448"/>
      <c r="K50" s="448"/>
      <c r="L50" s="448"/>
      <c r="M50" s="448"/>
      <c r="N50" s="448"/>
      <c r="O50" s="328"/>
      <c r="P50" s="328"/>
      <c r="Q50" s="328"/>
      <c r="R50" s="328"/>
      <c r="S50" s="328"/>
      <c r="T50" s="328"/>
      <c r="U50" s="399"/>
      <c r="V50" s="399"/>
      <c r="W50" s="399"/>
      <c r="X50" s="399"/>
      <c r="Y50" s="399"/>
      <c r="Z50" s="399"/>
      <c r="AA50" s="399"/>
      <c r="AB50" s="399"/>
      <c r="AC50" s="399"/>
      <c r="AD50" s="328"/>
      <c r="AE50" s="328"/>
      <c r="AF50" s="328"/>
    </row>
    <row r="51" spans="1:36" s="96" customFormat="1" ht="40.5" customHeight="1">
      <c r="A51" s="353" t="s">
        <v>1087</v>
      </c>
      <c r="B51" s="354"/>
      <c r="C51" s="496" t="s">
        <v>101</v>
      </c>
      <c r="D51" s="497"/>
      <c r="E51" s="497"/>
      <c r="F51" s="497"/>
      <c r="G51" s="497"/>
      <c r="H51" s="497"/>
      <c r="I51" s="497"/>
      <c r="J51" s="497"/>
      <c r="K51" s="497"/>
      <c r="L51" s="497"/>
      <c r="M51" s="497"/>
      <c r="N51" s="497"/>
      <c r="O51" s="363">
        <f>IF(Q51="N/A",0,IF(Q51="Answer all sub questions",3,IF(Q51="Yes",3,IF(Q51="Partial",3,IF(Q51="No",3,IF(Q51="",3))))))</f>
        <v>3</v>
      </c>
      <c r="P51" s="344"/>
      <c r="Q51" s="339" t="str">
        <f>IF(AJ57&gt;7,"Answer all sub questions",IF(AJ57=(6*1.001),"N/A",IF(AJ57&gt;=6,"Yes",IF(AJ57=5.005,"No",IF(AJ57=4.004,"No",IF(AJ57=3.003,"No",IF(AJ57=2.002,"No",IF(AJ57=1.001,"No",IF(AJ57=0,"No",IF(AJ57&gt;=0.5,"Partial",IF(AJ57&lt;=5.5,"Partial")))))))))))</f>
        <v>Answer all sub questions</v>
      </c>
      <c r="R51" s="328"/>
      <c r="S51" s="363">
        <f>IF(Q51="N/A",O51,IF(Q51="Answer all sub questions",0,IF(Q51="Yes",O51,IF(Q51="Partial",1,IF(Q51="No",0,IF(Q51="",0))))))</f>
        <v>0</v>
      </c>
      <c r="T51" s="344"/>
      <c r="U51" s="484"/>
      <c r="V51" s="481"/>
      <c r="W51" s="481"/>
      <c r="X51" s="481"/>
      <c r="Y51" s="481"/>
      <c r="Z51" s="481"/>
      <c r="AA51" s="481"/>
      <c r="AB51" s="481"/>
      <c r="AC51" s="485"/>
      <c r="AD51" s="403" t="s">
        <v>46</v>
      </c>
      <c r="AE51" s="404"/>
      <c r="AF51" s="405"/>
    </row>
    <row r="52" spans="1:36" s="96" customFormat="1">
      <c r="A52" s="355"/>
      <c r="B52" s="356"/>
      <c r="C52" s="101"/>
      <c r="D52" s="356" t="s">
        <v>1351</v>
      </c>
      <c r="E52" s="356"/>
      <c r="F52" s="356"/>
      <c r="G52" s="356"/>
      <c r="H52" s="356"/>
      <c r="I52" s="356"/>
      <c r="J52" s="356"/>
      <c r="K52" s="356"/>
      <c r="L52" s="356"/>
      <c r="M52" s="356"/>
      <c r="N52" s="486"/>
      <c r="O52" s="364"/>
      <c r="P52" s="360"/>
      <c r="Q52" s="327"/>
      <c r="R52" s="416"/>
      <c r="S52" s="364"/>
      <c r="T52" s="360"/>
      <c r="U52" s="484"/>
      <c r="V52" s="481"/>
      <c r="W52" s="481"/>
      <c r="X52" s="481"/>
      <c r="Y52" s="481"/>
      <c r="Z52" s="481"/>
      <c r="AA52" s="481"/>
      <c r="AB52" s="481"/>
      <c r="AC52" s="485"/>
      <c r="AD52" s="406"/>
      <c r="AE52" s="407"/>
      <c r="AF52" s="408"/>
      <c r="AI52" s="96">
        <f t="shared" ref="AI52:AI57" si="17">IF(Q52="",100,IF(Q52="Yes",1,IF(Q52="No",0,IF(Q52="Partial",0.5,IF(Q52="N/A",1.001)))))</f>
        <v>100</v>
      </c>
    </row>
    <row r="53" spans="1:36" s="96" customFormat="1" ht="12.75" customHeight="1">
      <c r="A53" s="355"/>
      <c r="B53" s="356"/>
      <c r="C53" s="102"/>
      <c r="D53" s="341" t="s">
        <v>1200</v>
      </c>
      <c r="E53" s="341"/>
      <c r="F53" s="341"/>
      <c r="G53" s="341"/>
      <c r="H53" s="341"/>
      <c r="I53" s="341"/>
      <c r="J53" s="341"/>
      <c r="K53" s="341"/>
      <c r="L53" s="341"/>
      <c r="M53" s="341"/>
      <c r="N53" s="341"/>
      <c r="O53" s="364"/>
      <c r="P53" s="360"/>
      <c r="Q53" s="327"/>
      <c r="R53" s="416"/>
      <c r="S53" s="364"/>
      <c r="T53" s="360"/>
      <c r="U53" s="484"/>
      <c r="V53" s="481"/>
      <c r="W53" s="481"/>
      <c r="X53" s="481"/>
      <c r="Y53" s="481"/>
      <c r="Z53" s="481"/>
      <c r="AA53" s="481"/>
      <c r="AB53" s="481"/>
      <c r="AC53" s="485"/>
      <c r="AD53" s="406"/>
      <c r="AE53" s="407"/>
      <c r="AF53" s="408"/>
      <c r="AI53" s="96">
        <f t="shared" si="17"/>
        <v>100</v>
      </c>
    </row>
    <row r="54" spans="1:36" s="96" customFormat="1" ht="13.5" customHeight="1">
      <c r="A54" s="355"/>
      <c r="B54" s="356"/>
      <c r="C54" s="101"/>
      <c r="D54" s="356" t="s">
        <v>1201</v>
      </c>
      <c r="E54" s="356"/>
      <c r="F54" s="356"/>
      <c r="G54" s="356"/>
      <c r="H54" s="356"/>
      <c r="I54" s="356"/>
      <c r="J54" s="356"/>
      <c r="K54" s="356"/>
      <c r="L54" s="356"/>
      <c r="M54" s="356"/>
      <c r="N54" s="486"/>
      <c r="O54" s="364"/>
      <c r="P54" s="360"/>
      <c r="Q54" s="327"/>
      <c r="R54" s="416"/>
      <c r="S54" s="364"/>
      <c r="T54" s="360"/>
      <c r="U54" s="484"/>
      <c r="V54" s="481"/>
      <c r="W54" s="481"/>
      <c r="X54" s="481"/>
      <c r="Y54" s="481"/>
      <c r="Z54" s="481"/>
      <c r="AA54" s="481"/>
      <c r="AB54" s="481"/>
      <c r="AC54" s="485"/>
      <c r="AD54" s="406"/>
      <c r="AE54" s="407"/>
      <c r="AF54" s="408"/>
      <c r="AI54" s="96">
        <f t="shared" si="17"/>
        <v>100</v>
      </c>
    </row>
    <row r="55" spans="1:36" s="96" customFormat="1" ht="13.5" customHeight="1">
      <c r="A55" s="355"/>
      <c r="B55" s="356"/>
      <c r="C55" s="102"/>
      <c r="D55" s="341" t="s">
        <v>1202</v>
      </c>
      <c r="E55" s="341"/>
      <c r="F55" s="341"/>
      <c r="G55" s="341"/>
      <c r="H55" s="341"/>
      <c r="I55" s="341"/>
      <c r="J55" s="341"/>
      <c r="K55" s="341"/>
      <c r="L55" s="341"/>
      <c r="M55" s="341"/>
      <c r="N55" s="341"/>
      <c r="O55" s="364"/>
      <c r="P55" s="360"/>
      <c r="Q55" s="327"/>
      <c r="R55" s="416"/>
      <c r="S55" s="364"/>
      <c r="T55" s="360"/>
      <c r="U55" s="484"/>
      <c r="V55" s="481"/>
      <c r="W55" s="481"/>
      <c r="X55" s="481"/>
      <c r="Y55" s="481"/>
      <c r="Z55" s="481"/>
      <c r="AA55" s="481"/>
      <c r="AB55" s="481"/>
      <c r="AC55" s="485"/>
      <c r="AD55" s="406"/>
      <c r="AE55" s="407"/>
      <c r="AF55" s="408"/>
      <c r="AI55" s="96">
        <f t="shared" si="17"/>
        <v>100</v>
      </c>
    </row>
    <row r="56" spans="1:36" s="96" customFormat="1" ht="13.5" customHeight="1">
      <c r="A56" s="355"/>
      <c r="B56" s="356"/>
      <c r="C56" s="102"/>
      <c r="D56" s="356" t="s">
        <v>1352</v>
      </c>
      <c r="E56" s="356"/>
      <c r="F56" s="356"/>
      <c r="G56" s="356"/>
      <c r="H56" s="356"/>
      <c r="I56" s="356"/>
      <c r="J56" s="356"/>
      <c r="K56" s="356"/>
      <c r="L56" s="356"/>
      <c r="M56" s="356"/>
      <c r="N56" s="486"/>
      <c r="O56" s="364"/>
      <c r="P56" s="360"/>
      <c r="Q56" s="327"/>
      <c r="R56" s="416"/>
      <c r="S56" s="364"/>
      <c r="T56" s="360"/>
      <c r="U56" s="484"/>
      <c r="V56" s="481"/>
      <c r="W56" s="481"/>
      <c r="X56" s="481"/>
      <c r="Y56" s="481"/>
      <c r="Z56" s="481"/>
      <c r="AA56" s="481"/>
      <c r="AB56" s="481"/>
      <c r="AC56" s="485"/>
      <c r="AD56" s="406"/>
      <c r="AE56" s="407"/>
      <c r="AF56" s="408"/>
      <c r="AI56" s="96">
        <f t="shared" si="17"/>
        <v>100</v>
      </c>
    </row>
    <row r="57" spans="1:36" s="96" customFormat="1" ht="13.5" customHeight="1">
      <c r="A57" s="355"/>
      <c r="B57" s="356"/>
      <c r="C57" s="102"/>
      <c r="D57" s="341" t="s">
        <v>1203</v>
      </c>
      <c r="E57" s="341"/>
      <c r="F57" s="341"/>
      <c r="G57" s="341"/>
      <c r="H57" s="341"/>
      <c r="I57" s="341"/>
      <c r="J57" s="341"/>
      <c r="K57" s="341"/>
      <c r="L57" s="341"/>
      <c r="M57" s="341"/>
      <c r="N57" s="341"/>
      <c r="O57" s="365"/>
      <c r="P57" s="362"/>
      <c r="Q57" s="327"/>
      <c r="R57" s="416"/>
      <c r="S57" s="364"/>
      <c r="T57" s="360"/>
      <c r="U57" s="484"/>
      <c r="V57" s="481"/>
      <c r="W57" s="481"/>
      <c r="X57" s="481"/>
      <c r="Y57" s="481"/>
      <c r="Z57" s="481"/>
      <c r="AA57" s="481"/>
      <c r="AB57" s="481"/>
      <c r="AC57" s="485"/>
      <c r="AD57" s="406"/>
      <c r="AE57" s="407"/>
      <c r="AF57" s="408"/>
      <c r="AI57" s="96">
        <f t="shared" si="17"/>
        <v>100</v>
      </c>
      <c r="AJ57" s="96">
        <f>SUM(AI52:AI57)</f>
        <v>600</v>
      </c>
    </row>
    <row r="58" spans="1:36" s="96" customFormat="1" ht="15" customHeight="1">
      <c r="A58" s="353" t="s">
        <v>1088</v>
      </c>
      <c r="B58" s="385"/>
      <c r="C58" s="355" t="s">
        <v>1204</v>
      </c>
      <c r="D58" s="356"/>
      <c r="E58" s="356"/>
      <c r="F58" s="356"/>
      <c r="G58" s="356"/>
      <c r="H58" s="356"/>
      <c r="I58" s="356"/>
      <c r="J58" s="356"/>
      <c r="K58" s="356"/>
      <c r="L58" s="356"/>
      <c r="M58" s="356"/>
      <c r="N58" s="400"/>
      <c r="O58" s="364">
        <f>IF(Q58="N/A",0,IF(Q58="Yes",2,IF(Q58="Partial",2,IF(Q58="No",2,IF(Q58="",2)))))</f>
        <v>2</v>
      </c>
      <c r="P58" s="360"/>
      <c r="Q58" s="499"/>
      <c r="R58" s="500"/>
      <c r="S58" s="363">
        <f>IF(Q58="N/A",O58,IF(Q58="Yes",O58,IF(Q58="Partial",1,IF(Q58="No",0,IF(Q58="",0)))))</f>
        <v>0</v>
      </c>
      <c r="T58" s="344"/>
      <c r="U58" s="487"/>
      <c r="V58" s="488"/>
      <c r="W58" s="488"/>
      <c r="X58" s="488"/>
      <c r="Y58" s="488"/>
      <c r="Z58" s="488"/>
      <c r="AA58" s="488"/>
      <c r="AB58" s="488"/>
      <c r="AC58" s="489"/>
      <c r="AD58" s="472" t="s">
        <v>46</v>
      </c>
      <c r="AE58" s="473"/>
      <c r="AF58" s="474"/>
    </row>
    <row r="59" spans="1:36" s="96" customFormat="1" ht="27" customHeight="1">
      <c r="A59" s="357"/>
      <c r="B59" s="409"/>
      <c r="C59" s="493" t="s">
        <v>102</v>
      </c>
      <c r="D59" s="494"/>
      <c r="E59" s="494"/>
      <c r="F59" s="494"/>
      <c r="G59" s="494"/>
      <c r="H59" s="494"/>
      <c r="I59" s="494"/>
      <c r="J59" s="494"/>
      <c r="K59" s="494"/>
      <c r="L59" s="494"/>
      <c r="M59" s="494"/>
      <c r="N59" s="495"/>
      <c r="O59" s="365"/>
      <c r="P59" s="362"/>
      <c r="Q59" s="501"/>
      <c r="R59" s="502"/>
      <c r="S59" s="365"/>
      <c r="T59" s="362"/>
      <c r="U59" s="490"/>
      <c r="V59" s="491"/>
      <c r="W59" s="491"/>
      <c r="X59" s="491"/>
      <c r="Y59" s="491"/>
      <c r="Z59" s="491"/>
      <c r="AA59" s="491"/>
      <c r="AB59" s="491"/>
      <c r="AC59" s="492"/>
      <c r="AD59" s="503"/>
      <c r="AE59" s="504"/>
      <c r="AF59" s="505"/>
    </row>
    <row r="60" spans="1:36" ht="13.5" customHeight="1">
      <c r="A60" s="399" t="s">
        <v>47</v>
      </c>
      <c r="B60" s="399"/>
      <c r="C60" s="399"/>
      <c r="D60" s="399"/>
      <c r="E60" s="399"/>
      <c r="F60" s="399"/>
      <c r="G60" s="399"/>
      <c r="H60" s="399"/>
      <c r="I60" s="399"/>
      <c r="J60" s="399"/>
      <c r="K60" s="399"/>
      <c r="L60" s="399"/>
      <c r="M60" s="399"/>
      <c r="N60" s="399"/>
      <c r="O60" s="328">
        <f>SUM(O51:P59)</f>
        <v>5</v>
      </c>
      <c r="P60" s="328"/>
      <c r="Q60" s="328"/>
      <c r="R60" s="328"/>
      <c r="S60" s="328">
        <f>SUM(S51:T59)</f>
        <v>0</v>
      </c>
      <c r="T60" s="328"/>
      <c r="U60" s="328"/>
      <c r="V60" s="328"/>
      <c r="W60" s="328"/>
      <c r="X60" s="328"/>
      <c r="Y60" s="328"/>
      <c r="Z60" s="328"/>
      <c r="AA60" s="328"/>
      <c r="AB60" s="328"/>
      <c r="AC60" s="328"/>
      <c r="AD60" s="399"/>
      <c r="AE60" s="399"/>
      <c r="AF60" s="399"/>
    </row>
    <row r="61" spans="1:36" ht="13.5" customHeight="1"/>
    <row r="62" spans="1:36" s="96" customFormat="1" ht="13.5" customHeight="1">
      <c r="A62" s="396" t="s">
        <v>48</v>
      </c>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8"/>
    </row>
    <row r="63" spans="1:36" s="96" customFormat="1" ht="13.5" customHeight="1">
      <c r="A63" s="392" t="s">
        <v>1175</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4"/>
    </row>
    <row r="64" spans="1:36" s="96" customFormat="1" ht="13.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row>
    <row r="65" spans="1:32" s="96" customFormat="1" ht="13.5" customHeight="1">
      <c r="A65" s="396" t="s">
        <v>104</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8"/>
    </row>
    <row r="66" spans="1:32" s="96" customFormat="1" ht="13.5" customHeight="1">
      <c r="A66" s="392" t="s">
        <v>1174</v>
      </c>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4"/>
    </row>
    <row r="67" spans="1:32" ht="13.5" customHeight="1"/>
    <row r="68" spans="1:32" ht="13.5" customHeight="1">
      <c r="A68" s="396" t="s">
        <v>51</v>
      </c>
      <c r="B68" s="397"/>
      <c r="C68" s="397"/>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8"/>
    </row>
    <row r="69" spans="1:32" ht="13.5" customHeight="1">
      <c r="A69" s="392" t="s">
        <v>1172</v>
      </c>
      <c r="B69" s="393"/>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4"/>
    </row>
    <row r="70" spans="1:32" ht="13.5" customHeight="1">
      <c r="A70" s="328" t="s">
        <v>39</v>
      </c>
      <c r="B70" s="328"/>
      <c r="C70" s="399" t="s">
        <v>40</v>
      </c>
      <c r="D70" s="399"/>
      <c r="E70" s="399"/>
      <c r="F70" s="399"/>
      <c r="G70" s="399"/>
      <c r="H70" s="399"/>
      <c r="I70" s="399"/>
      <c r="J70" s="399"/>
      <c r="K70" s="399"/>
      <c r="L70" s="399"/>
      <c r="M70" s="399"/>
      <c r="N70" s="399"/>
      <c r="O70" s="328" t="s">
        <v>41</v>
      </c>
      <c r="P70" s="328"/>
      <c r="Q70" s="328" t="s">
        <v>42</v>
      </c>
      <c r="R70" s="328"/>
      <c r="S70" s="328" t="s">
        <v>43</v>
      </c>
      <c r="T70" s="328"/>
      <c r="U70" s="399" t="s">
        <v>44</v>
      </c>
      <c r="V70" s="399"/>
      <c r="W70" s="399"/>
      <c r="X70" s="399"/>
      <c r="Y70" s="399"/>
      <c r="Z70" s="399"/>
      <c r="AA70" s="399"/>
      <c r="AB70" s="399"/>
      <c r="AC70" s="399"/>
      <c r="AD70" s="328" t="s">
        <v>45</v>
      </c>
      <c r="AE70" s="328"/>
      <c r="AF70" s="328"/>
    </row>
    <row r="71" spans="1:32" ht="13.5" customHeight="1">
      <c r="A71" s="328"/>
      <c r="B71" s="328"/>
      <c r="C71" s="448"/>
      <c r="D71" s="448"/>
      <c r="E71" s="448"/>
      <c r="F71" s="448"/>
      <c r="G71" s="448"/>
      <c r="H71" s="448"/>
      <c r="I71" s="448"/>
      <c r="J71" s="448"/>
      <c r="K71" s="448"/>
      <c r="L71" s="448"/>
      <c r="M71" s="448"/>
      <c r="N71" s="448"/>
      <c r="O71" s="328"/>
      <c r="P71" s="328"/>
      <c r="Q71" s="328"/>
      <c r="R71" s="328"/>
      <c r="S71" s="328"/>
      <c r="T71" s="328"/>
      <c r="U71" s="399"/>
      <c r="V71" s="399"/>
      <c r="W71" s="399"/>
      <c r="X71" s="399"/>
      <c r="Y71" s="399"/>
      <c r="Z71" s="399"/>
      <c r="AA71" s="399"/>
      <c r="AB71" s="399"/>
      <c r="AC71" s="399"/>
      <c r="AD71" s="328"/>
      <c r="AE71" s="328"/>
      <c r="AF71" s="328"/>
    </row>
    <row r="72" spans="1:32" s="96" customFormat="1" ht="27" customHeight="1">
      <c r="A72" s="337" t="s">
        <v>1089</v>
      </c>
      <c r="B72" s="337"/>
      <c r="C72" s="337" t="s">
        <v>1353</v>
      </c>
      <c r="D72" s="337"/>
      <c r="E72" s="337"/>
      <c r="F72" s="337"/>
      <c r="G72" s="337"/>
      <c r="H72" s="337"/>
      <c r="I72" s="337"/>
      <c r="J72" s="337"/>
      <c r="K72" s="337"/>
      <c r="L72" s="337"/>
      <c r="M72" s="337"/>
      <c r="N72" s="337"/>
      <c r="O72" s="328">
        <f>IF(Q72="N/A",0,IF(Q72="Yes",2,IF(Q72="Partial",2,IF(Q72="No",2,IF(Q72="",2)))))</f>
        <v>2</v>
      </c>
      <c r="P72" s="328"/>
      <c r="Q72" s="416"/>
      <c r="R72" s="416"/>
      <c r="S72" s="328">
        <f>IF(Q72="N/A",O72,IF(Q72="Yes",O72,IF(Q72="Partial",1,IF(Q72="No",0,IF(Q72="",0)))))</f>
        <v>0</v>
      </c>
      <c r="T72" s="328"/>
      <c r="U72" s="483"/>
      <c r="V72" s="483"/>
      <c r="W72" s="483"/>
      <c r="X72" s="483"/>
      <c r="Y72" s="483"/>
      <c r="Z72" s="483"/>
      <c r="AA72" s="483"/>
      <c r="AB72" s="483"/>
      <c r="AC72" s="483"/>
      <c r="AD72" s="447" t="s">
        <v>105</v>
      </c>
      <c r="AE72" s="447"/>
      <c r="AF72" s="447"/>
    </row>
    <row r="73" spans="1:32" ht="13.5" customHeight="1">
      <c r="A73" s="399" t="s">
        <v>47</v>
      </c>
      <c r="B73" s="399"/>
      <c r="C73" s="399"/>
      <c r="D73" s="399"/>
      <c r="E73" s="399"/>
      <c r="F73" s="399"/>
      <c r="G73" s="399"/>
      <c r="H73" s="399"/>
      <c r="I73" s="399"/>
      <c r="J73" s="399"/>
      <c r="K73" s="399"/>
      <c r="L73" s="399"/>
      <c r="M73" s="399"/>
      <c r="N73" s="399"/>
      <c r="O73" s="328">
        <f>SUM(O72)</f>
        <v>2</v>
      </c>
      <c r="P73" s="328"/>
      <c r="Q73" s="328"/>
      <c r="R73" s="328"/>
      <c r="S73" s="328">
        <f>SUM(S72)</f>
        <v>0</v>
      </c>
      <c r="T73" s="328"/>
      <c r="U73" s="328"/>
      <c r="V73" s="328"/>
      <c r="W73" s="328"/>
      <c r="X73" s="328"/>
      <c r="Y73" s="328"/>
      <c r="Z73" s="328"/>
      <c r="AA73" s="328"/>
      <c r="AB73" s="328"/>
      <c r="AC73" s="328"/>
      <c r="AD73" s="399"/>
      <c r="AE73" s="399"/>
      <c r="AF73" s="399"/>
    </row>
    <row r="74" spans="1:32" ht="13.5" customHeight="1"/>
    <row r="75" spans="1:32" ht="13.5" customHeight="1">
      <c r="A75" s="396" t="s">
        <v>53</v>
      </c>
      <c r="B75" s="397"/>
      <c r="C75" s="397"/>
      <c r="D75" s="397"/>
      <c r="E75" s="397"/>
      <c r="F75" s="397"/>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8"/>
    </row>
    <row r="76" spans="1:32" ht="13.5" customHeight="1">
      <c r="A76" s="392" t="s">
        <v>1173</v>
      </c>
      <c r="B76" s="393"/>
      <c r="C76" s="393"/>
      <c r="D76" s="393"/>
      <c r="E76" s="393"/>
      <c r="F76" s="393"/>
      <c r="G76" s="393"/>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4"/>
    </row>
    <row r="77" spans="1:32" ht="13.5" customHeight="1"/>
    <row r="78" spans="1:32" ht="13.5" customHeight="1">
      <c r="A78" s="396" t="s">
        <v>58</v>
      </c>
      <c r="B78" s="397"/>
      <c r="C78" s="397"/>
      <c r="D78" s="397"/>
      <c r="E78" s="397"/>
      <c r="F78" s="397"/>
      <c r="G78" s="397"/>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398"/>
    </row>
    <row r="79" spans="1:32" ht="13.5" customHeight="1">
      <c r="A79" s="392" t="s">
        <v>1177</v>
      </c>
      <c r="B79" s="393"/>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4"/>
    </row>
    <row r="80" spans="1:32" ht="13.5" customHeight="1"/>
    <row r="81" spans="1:36" ht="13.5" customHeight="1">
      <c r="A81" s="396" t="s">
        <v>61</v>
      </c>
      <c r="B81" s="397"/>
      <c r="C81" s="397"/>
      <c r="D81" s="397"/>
      <c r="E81" s="397"/>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8"/>
    </row>
    <row r="82" spans="1:36" ht="13.5" customHeight="1">
      <c r="A82" s="392" t="s">
        <v>1178</v>
      </c>
      <c r="B82" s="393"/>
      <c r="C82" s="393"/>
      <c r="D82" s="393"/>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4"/>
    </row>
    <row r="83" spans="1:36" ht="13.5" customHeight="1">
      <c r="A83" s="328" t="s">
        <v>39</v>
      </c>
      <c r="B83" s="328"/>
      <c r="C83" s="399" t="s">
        <v>40</v>
      </c>
      <c r="D83" s="399"/>
      <c r="E83" s="399"/>
      <c r="F83" s="399"/>
      <c r="G83" s="399"/>
      <c r="H83" s="399"/>
      <c r="I83" s="399"/>
      <c r="J83" s="399"/>
      <c r="K83" s="399"/>
      <c r="L83" s="399"/>
      <c r="M83" s="399"/>
      <c r="N83" s="399"/>
      <c r="O83" s="328" t="s">
        <v>41</v>
      </c>
      <c r="P83" s="328"/>
      <c r="Q83" s="328" t="s">
        <v>42</v>
      </c>
      <c r="R83" s="328"/>
      <c r="S83" s="328" t="s">
        <v>43</v>
      </c>
      <c r="T83" s="328"/>
      <c r="U83" s="399" t="s">
        <v>44</v>
      </c>
      <c r="V83" s="399"/>
      <c r="W83" s="399"/>
      <c r="X83" s="399"/>
      <c r="Y83" s="399"/>
      <c r="Z83" s="399"/>
      <c r="AA83" s="399"/>
      <c r="AB83" s="399"/>
      <c r="AC83" s="399"/>
      <c r="AD83" s="328" t="s">
        <v>45</v>
      </c>
      <c r="AE83" s="328"/>
      <c r="AF83" s="328"/>
    </row>
    <row r="84" spans="1:36" ht="13.5" customHeight="1">
      <c r="A84" s="328"/>
      <c r="B84" s="328"/>
      <c r="C84" s="399"/>
      <c r="D84" s="399"/>
      <c r="E84" s="399"/>
      <c r="F84" s="399"/>
      <c r="G84" s="399"/>
      <c r="H84" s="399"/>
      <c r="I84" s="399"/>
      <c r="J84" s="399"/>
      <c r="K84" s="399"/>
      <c r="L84" s="399"/>
      <c r="M84" s="399"/>
      <c r="N84" s="399"/>
      <c r="O84" s="328"/>
      <c r="P84" s="328"/>
      <c r="Q84" s="328"/>
      <c r="R84" s="328"/>
      <c r="S84" s="328"/>
      <c r="T84" s="328"/>
      <c r="U84" s="399"/>
      <c r="V84" s="399"/>
      <c r="W84" s="399"/>
      <c r="X84" s="399"/>
      <c r="Y84" s="399"/>
      <c r="Z84" s="399"/>
      <c r="AA84" s="399"/>
      <c r="AB84" s="399"/>
      <c r="AC84" s="399"/>
      <c r="AD84" s="328"/>
      <c r="AE84" s="328"/>
      <c r="AF84" s="328"/>
    </row>
    <row r="85" spans="1:36" s="96" customFormat="1" ht="66.75" customHeight="1">
      <c r="A85" s="353" t="s">
        <v>1205</v>
      </c>
      <c r="B85" s="354"/>
      <c r="C85" s="496" t="s">
        <v>1354</v>
      </c>
      <c r="D85" s="497"/>
      <c r="E85" s="497"/>
      <c r="F85" s="497"/>
      <c r="G85" s="497"/>
      <c r="H85" s="497"/>
      <c r="I85" s="497"/>
      <c r="J85" s="497"/>
      <c r="K85" s="497"/>
      <c r="L85" s="497"/>
      <c r="M85" s="497"/>
      <c r="N85" s="497"/>
      <c r="O85" s="363">
        <f>IF(Q85="N/A",0,IF(Q85="Answer all sub questions",2,IF(Q85="Yes",2,IF(Q85="Partial",2,IF(Q85="No",2,IF(Q85="",2))))))</f>
        <v>2</v>
      </c>
      <c r="P85" s="344"/>
      <c r="Q85" s="339" t="str">
        <f>IF(AJ87&gt;3,"Answer all sub questions",IF(AJ87=(2*1.001),"N/A",IF(AJ87&gt;=2,"Yes",IF(AJ87=1.001,"No",IF(AJ87=0,"No",IF(AJ87&gt;=0.5,"Partial",IF(AJ87&lt;=1.5,"Partial")))))))</f>
        <v>Answer all sub questions</v>
      </c>
      <c r="R85" s="328"/>
      <c r="S85" s="363">
        <f>IF(Q85="N/A",O85,IF(Q85="Answer all sub questions",0,IF(Q85="Yes",O85,IF(Q85="Partial",1,IF(Q85="No",0,IF(Q85="",0))))))</f>
        <v>0</v>
      </c>
      <c r="T85" s="344"/>
      <c r="U85" s="484"/>
      <c r="V85" s="481"/>
      <c r="W85" s="481"/>
      <c r="X85" s="481"/>
      <c r="Y85" s="481"/>
      <c r="Z85" s="481"/>
      <c r="AA85" s="481"/>
      <c r="AB85" s="481"/>
      <c r="AC85" s="485"/>
      <c r="AD85" s="403" t="s">
        <v>620</v>
      </c>
      <c r="AE85" s="404"/>
      <c r="AF85" s="405"/>
    </row>
    <row r="86" spans="1:36" s="96" customFormat="1">
      <c r="A86" s="355"/>
      <c r="B86" s="356"/>
      <c r="C86" s="101"/>
      <c r="D86" s="356" t="s">
        <v>1090</v>
      </c>
      <c r="E86" s="356"/>
      <c r="F86" s="356"/>
      <c r="G86" s="356"/>
      <c r="H86" s="356"/>
      <c r="I86" s="356"/>
      <c r="J86" s="356"/>
      <c r="K86" s="356"/>
      <c r="L86" s="356"/>
      <c r="M86" s="356"/>
      <c r="N86" s="486"/>
      <c r="O86" s="364"/>
      <c r="P86" s="360"/>
      <c r="Q86" s="327"/>
      <c r="R86" s="416"/>
      <c r="S86" s="364"/>
      <c r="T86" s="360"/>
      <c r="U86" s="484"/>
      <c r="V86" s="481"/>
      <c r="W86" s="481"/>
      <c r="X86" s="481"/>
      <c r="Y86" s="481"/>
      <c r="Z86" s="481"/>
      <c r="AA86" s="481"/>
      <c r="AB86" s="481"/>
      <c r="AC86" s="485"/>
      <c r="AD86" s="406"/>
      <c r="AE86" s="407"/>
      <c r="AF86" s="408"/>
      <c r="AI86" s="96">
        <f t="shared" ref="AI86:AI87" si="18">IF(Q86="",100,IF(Q86="Yes",1,IF(Q86="No",0,IF(Q86="Partial",0.5,IF(Q86="N/A",1.001)))))</f>
        <v>100</v>
      </c>
    </row>
    <row r="87" spans="1:36" s="96" customFormat="1">
      <c r="A87" s="355"/>
      <c r="B87" s="356"/>
      <c r="C87" s="102"/>
      <c r="D87" s="341" t="s">
        <v>1091</v>
      </c>
      <c r="E87" s="341"/>
      <c r="F87" s="341"/>
      <c r="G87" s="341"/>
      <c r="H87" s="341"/>
      <c r="I87" s="341"/>
      <c r="J87" s="341"/>
      <c r="K87" s="341"/>
      <c r="L87" s="341"/>
      <c r="M87" s="341"/>
      <c r="N87" s="341"/>
      <c r="O87" s="364"/>
      <c r="P87" s="360"/>
      <c r="Q87" s="327"/>
      <c r="R87" s="416"/>
      <c r="S87" s="364"/>
      <c r="T87" s="360"/>
      <c r="U87" s="484"/>
      <c r="V87" s="481"/>
      <c r="W87" s="481"/>
      <c r="X87" s="481"/>
      <c r="Y87" s="481"/>
      <c r="Z87" s="481"/>
      <c r="AA87" s="481"/>
      <c r="AB87" s="481"/>
      <c r="AC87" s="485"/>
      <c r="AD87" s="406"/>
      <c r="AE87" s="407"/>
      <c r="AF87" s="408"/>
      <c r="AI87" s="96">
        <f t="shared" si="18"/>
        <v>100</v>
      </c>
      <c r="AJ87" s="96">
        <f>SUM(AI86:AI87)</f>
        <v>200</v>
      </c>
    </row>
    <row r="88" spans="1:36" ht="13.5" customHeight="1">
      <c r="A88" s="399" t="s">
        <v>47</v>
      </c>
      <c r="B88" s="399"/>
      <c r="C88" s="441"/>
      <c r="D88" s="441"/>
      <c r="E88" s="441"/>
      <c r="F88" s="441"/>
      <c r="G88" s="441"/>
      <c r="H88" s="441"/>
      <c r="I88" s="441"/>
      <c r="J88" s="441"/>
      <c r="K88" s="441"/>
      <c r="L88" s="441"/>
      <c r="M88" s="441"/>
      <c r="N88" s="441"/>
      <c r="O88" s="328">
        <f>SUM(O85:P87)</f>
        <v>2</v>
      </c>
      <c r="P88" s="328"/>
      <c r="Q88" s="328"/>
      <c r="R88" s="328"/>
      <c r="S88" s="328">
        <f>SUM(S85:T87)</f>
        <v>0</v>
      </c>
      <c r="T88" s="328"/>
      <c r="U88" s="328"/>
      <c r="V88" s="328"/>
      <c r="W88" s="328"/>
      <c r="X88" s="328"/>
      <c r="Y88" s="328"/>
      <c r="Z88" s="328"/>
      <c r="AA88" s="328"/>
      <c r="AB88" s="328"/>
      <c r="AC88" s="328"/>
      <c r="AD88" s="439"/>
      <c r="AE88" s="439"/>
      <c r="AF88" s="439"/>
    </row>
    <row r="89" spans="1:36" ht="13.5" customHeight="1"/>
    <row r="90" spans="1:36" ht="13.5" customHeight="1">
      <c r="A90" s="396" t="s">
        <v>65</v>
      </c>
      <c r="B90" s="397"/>
      <c r="C90" s="397"/>
      <c r="D90" s="397"/>
      <c r="E90" s="397"/>
      <c r="F90" s="397"/>
      <c r="G90" s="397"/>
      <c r="H90" s="397"/>
      <c r="I90" s="397"/>
      <c r="J90" s="397"/>
      <c r="K90" s="397"/>
      <c r="L90" s="397"/>
      <c r="M90" s="397"/>
      <c r="N90" s="397"/>
      <c r="O90" s="397"/>
      <c r="P90" s="397"/>
      <c r="Q90" s="397"/>
      <c r="R90" s="397"/>
      <c r="S90" s="397"/>
      <c r="T90" s="397"/>
      <c r="U90" s="397"/>
      <c r="V90" s="397"/>
      <c r="W90" s="397"/>
      <c r="X90" s="397"/>
      <c r="Y90" s="397"/>
      <c r="Z90" s="397"/>
      <c r="AA90" s="397"/>
      <c r="AB90" s="397"/>
      <c r="AC90" s="397"/>
      <c r="AD90" s="397"/>
      <c r="AE90" s="397"/>
      <c r="AF90" s="398"/>
    </row>
    <row r="91" spans="1:36" ht="13.5" customHeight="1">
      <c r="A91" s="392" t="s">
        <v>1207</v>
      </c>
      <c r="B91" s="393"/>
      <c r="C91" s="393"/>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4"/>
    </row>
    <row r="92" spans="1:36" ht="13.5" customHeight="1">
      <c r="A92" s="328" t="s">
        <v>39</v>
      </c>
      <c r="B92" s="328"/>
      <c r="C92" s="399" t="s">
        <v>40</v>
      </c>
      <c r="D92" s="399"/>
      <c r="E92" s="399"/>
      <c r="F92" s="399"/>
      <c r="G92" s="399"/>
      <c r="H92" s="399"/>
      <c r="I92" s="399"/>
      <c r="J92" s="399"/>
      <c r="K92" s="399"/>
      <c r="L92" s="399"/>
      <c r="M92" s="399"/>
      <c r="N92" s="399"/>
      <c r="O92" s="328" t="s">
        <v>41</v>
      </c>
      <c r="P92" s="328"/>
      <c r="Q92" s="328" t="s">
        <v>42</v>
      </c>
      <c r="R92" s="328"/>
      <c r="S92" s="328" t="s">
        <v>43</v>
      </c>
      <c r="T92" s="328"/>
      <c r="U92" s="399" t="s">
        <v>44</v>
      </c>
      <c r="V92" s="399"/>
      <c r="W92" s="399"/>
      <c r="X92" s="399"/>
      <c r="Y92" s="399"/>
      <c r="Z92" s="399"/>
      <c r="AA92" s="399"/>
      <c r="AB92" s="399"/>
      <c r="AC92" s="399"/>
      <c r="AD92" s="328" t="s">
        <v>45</v>
      </c>
      <c r="AE92" s="328"/>
      <c r="AF92" s="328"/>
    </row>
    <row r="93" spans="1:36" ht="13.5" customHeight="1">
      <c r="A93" s="328"/>
      <c r="B93" s="328"/>
      <c r="C93" s="399"/>
      <c r="D93" s="399"/>
      <c r="E93" s="399"/>
      <c r="F93" s="399"/>
      <c r="G93" s="399"/>
      <c r="H93" s="399"/>
      <c r="I93" s="399"/>
      <c r="J93" s="399"/>
      <c r="K93" s="399"/>
      <c r="L93" s="399"/>
      <c r="M93" s="399"/>
      <c r="N93" s="399"/>
      <c r="O93" s="328"/>
      <c r="P93" s="328"/>
      <c r="Q93" s="328"/>
      <c r="R93" s="328"/>
      <c r="S93" s="328"/>
      <c r="T93" s="328"/>
      <c r="U93" s="399"/>
      <c r="V93" s="399"/>
      <c r="W93" s="399"/>
      <c r="X93" s="399"/>
      <c r="Y93" s="399"/>
      <c r="Z93" s="399"/>
      <c r="AA93" s="399"/>
      <c r="AB93" s="399"/>
      <c r="AC93" s="399"/>
      <c r="AD93" s="328"/>
      <c r="AE93" s="328"/>
      <c r="AF93" s="328"/>
    </row>
    <row r="94" spans="1:36" ht="13.5" customHeight="1">
      <c r="A94" s="410" t="s">
        <v>1009</v>
      </c>
      <c r="B94" s="411"/>
      <c r="C94" s="411"/>
      <c r="D94" s="411"/>
      <c r="E94" s="411"/>
      <c r="F94" s="411"/>
      <c r="G94" s="411"/>
      <c r="H94" s="411"/>
      <c r="I94" s="411"/>
      <c r="J94" s="411"/>
      <c r="K94" s="411"/>
      <c r="L94" s="411"/>
      <c r="M94" s="411"/>
      <c r="N94" s="411"/>
      <c r="O94" s="411"/>
      <c r="P94" s="411"/>
      <c r="Q94" s="411"/>
      <c r="R94" s="411"/>
      <c r="S94" s="411"/>
      <c r="T94" s="411"/>
      <c r="U94" s="411"/>
      <c r="V94" s="411"/>
      <c r="W94" s="411"/>
      <c r="X94" s="411"/>
      <c r="Y94" s="411"/>
      <c r="Z94" s="411"/>
      <c r="AA94" s="411"/>
      <c r="AB94" s="411"/>
      <c r="AC94" s="411"/>
      <c r="AD94" s="411"/>
      <c r="AE94" s="411"/>
      <c r="AF94" s="412"/>
    </row>
    <row r="95" spans="1:36" ht="45" customHeight="1">
      <c r="A95" s="353" t="s">
        <v>1092</v>
      </c>
      <c r="B95" s="385"/>
      <c r="C95" s="340" t="s">
        <v>1056</v>
      </c>
      <c r="D95" s="341"/>
      <c r="E95" s="341"/>
      <c r="F95" s="341"/>
      <c r="G95" s="341"/>
      <c r="H95" s="341"/>
      <c r="I95" s="341"/>
      <c r="J95" s="341"/>
      <c r="K95" s="341"/>
      <c r="L95" s="341"/>
      <c r="M95" s="341"/>
      <c r="N95" s="342"/>
      <c r="O95" s="363">
        <f>IF(Q95="N/A",0,IF(Q95="Answer all sub questions",3,IF(Q95="Yes",3,IF(Q95="Partial",3,IF(Q95="No",3,IF(Q95="",3))))))</f>
        <v>3</v>
      </c>
      <c r="P95" s="344"/>
      <c r="Q95" s="328" t="str">
        <f>IF(AJ97&gt;3,"Answer all sub questions",IF(AJ97=(2*1.001),"N/A",IF(AJ97&gt;=2,"Yes",IF(AJ97=1.001,"No",IF(AJ97=0,"No",IF(AJ97&gt;=0.5,"Partial",IF(AJ97&lt;=1.5,"Partial")))))))</f>
        <v>Answer all sub questions</v>
      </c>
      <c r="R95" s="328"/>
      <c r="S95" s="363">
        <f>IF(Q95="N/A",O95,IF(Q95="Answer all sub questions",0,IF(Q95="Yes",O95,IF(Q95="Partial",1,IF(Q95="No",0,IF(Q95="",0))))))</f>
        <v>0</v>
      </c>
      <c r="T95" s="344"/>
      <c r="U95" s="338"/>
      <c r="V95" s="450"/>
      <c r="W95" s="450"/>
      <c r="X95" s="450"/>
      <c r="Y95" s="450"/>
      <c r="Z95" s="450"/>
      <c r="AA95" s="450"/>
      <c r="AB95" s="450"/>
      <c r="AC95" s="339"/>
      <c r="AD95" s="403" t="s">
        <v>68</v>
      </c>
      <c r="AE95" s="404"/>
      <c r="AF95" s="405"/>
    </row>
    <row r="96" spans="1:36" ht="26.25" customHeight="1">
      <c r="A96" s="355"/>
      <c r="B96" s="400"/>
      <c r="C96" s="337" t="s">
        <v>1047</v>
      </c>
      <c r="D96" s="337"/>
      <c r="E96" s="337"/>
      <c r="F96" s="337"/>
      <c r="G96" s="337"/>
      <c r="H96" s="337"/>
      <c r="I96" s="337"/>
      <c r="J96" s="337"/>
      <c r="K96" s="337"/>
      <c r="L96" s="337"/>
      <c r="M96" s="337"/>
      <c r="N96" s="337"/>
      <c r="O96" s="364"/>
      <c r="P96" s="360"/>
      <c r="Q96" s="416"/>
      <c r="R96" s="416"/>
      <c r="S96" s="364"/>
      <c r="T96" s="360"/>
      <c r="U96" s="390"/>
      <c r="V96" s="390"/>
      <c r="W96" s="390"/>
      <c r="X96" s="390"/>
      <c r="Y96" s="390"/>
      <c r="Z96" s="390"/>
      <c r="AA96" s="390"/>
      <c r="AB96" s="390"/>
      <c r="AC96" s="390"/>
      <c r="AD96" s="406"/>
      <c r="AE96" s="420"/>
      <c r="AF96" s="408"/>
      <c r="AI96" s="67">
        <f>IF(Q96="",100,IF(Q96="Yes",1,IF(Q96="No",0,IF(Q96="Partial",0.5,IF(Q96="N/A",1.001)))))</f>
        <v>100</v>
      </c>
    </row>
    <row r="97" spans="1:36" ht="26.25" customHeight="1">
      <c r="A97" s="357"/>
      <c r="B97" s="409"/>
      <c r="C97" s="337" t="s">
        <v>1206</v>
      </c>
      <c r="D97" s="337"/>
      <c r="E97" s="337"/>
      <c r="F97" s="337"/>
      <c r="G97" s="337"/>
      <c r="H97" s="337"/>
      <c r="I97" s="337"/>
      <c r="J97" s="337"/>
      <c r="K97" s="337"/>
      <c r="L97" s="337"/>
      <c r="M97" s="337"/>
      <c r="N97" s="337"/>
      <c r="O97" s="365"/>
      <c r="P97" s="362"/>
      <c r="Q97" s="416"/>
      <c r="R97" s="416"/>
      <c r="S97" s="365"/>
      <c r="T97" s="362"/>
      <c r="U97" s="390"/>
      <c r="V97" s="390"/>
      <c r="W97" s="390"/>
      <c r="X97" s="390"/>
      <c r="Y97" s="390"/>
      <c r="Z97" s="390"/>
      <c r="AA97" s="390"/>
      <c r="AB97" s="390"/>
      <c r="AC97" s="390"/>
      <c r="AD97" s="421"/>
      <c r="AE97" s="422"/>
      <c r="AF97" s="423"/>
      <c r="AI97" s="67">
        <f t="shared" ref="AI97" si="19">IF(Q97="",100,IF(Q97="Yes",1,IF(Q97="No",0,IF(Q97="Partial",0.5,IF(Q97="N/A",1.001)))))</f>
        <v>100</v>
      </c>
      <c r="AJ97" s="67">
        <f>SUM(AI96:AI97)</f>
        <v>200</v>
      </c>
    </row>
    <row r="98" spans="1:36" s="96" customFormat="1" ht="40.5" customHeight="1">
      <c r="A98" s="353" t="s">
        <v>1093</v>
      </c>
      <c r="B98" s="354"/>
      <c r="C98" s="496" t="s">
        <v>107</v>
      </c>
      <c r="D98" s="497"/>
      <c r="E98" s="497"/>
      <c r="F98" s="497"/>
      <c r="G98" s="497"/>
      <c r="H98" s="497"/>
      <c r="I98" s="497"/>
      <c r="J98" s="497"/>
      <c r="K98" s="497"/>
      <c r="L98" s="497"/>
      <c r="M98" s="497"/>
      <c r="N98" s="497"/>
      <c r="O98" s="363">
        <f>IF(Q98="N/A",0,IF(Q98="Answer all sub questions",3,IF(Q98="Yes",3,IF(Q98="Partial",3,IF(Q98="No",3,IF(Q98="",3))))))</f>
        <v>3</v>
      </c>
      <c r="P98" s="344"/>
      <c r="Q98" s="339" t="str">
        <f>IF(AJ101&gt;4,"Answer all sub questions",IF(AJ101=(3*1.001),"N/A",IF(AJ101&gt;=3,"Yes",IF(AJ101=2.002,"No",IF(AJ101=1.001,"No",IF(AJ101=0,"No",IF(AJ101&gt;=0.5,"Partial",IF(AJ101&lt;=2.5,"Partial"))))))))</f>
        <v>Answer all sub questions</v>
      </c>
      <c r="R98" s="328"/>
      <c r="S98" s="363">
        <f>IF(Q98="N/A",O98,IF(Q98="Answer all sub questions",0,IF(Q98="Yes",O98,IF(Q98="Partial",1,IF(Q98="No",0,IF(Q98="",0))))))</f>
        <v>0</v>
      </c>
      <c r="T98" s="344"/>
      <c r="U98" s="484"/>
      <c r="V98" s="481"/>
      <c r="W98" s="481"/>
      <c r="X98" s="481"/>
      <c r="Y98" s="481"/>
      <c r="Z98" s="481"/>
      <c r="AA98" s="481"/>
      <c r="AB98" s="481"/>
      <c r="AC98" s="485"/>
      <c r="AD98" s="403" t="s">
        <v>108</v>
      </c>
      <c r="AE98" s="404"/>
      <c r="AF98" s="405"/>
    </row>
    <row r="99" spans="1:36" s="96" customFormat="1" ht="26" customHeight="1">
      <c r="A99" s="355"/>
      <c r="B99" s="356"/>
      <c r="C99" s="101"/>
      <c r="D99" s="356" t="s">
        <v>1096</v>
      </c>
      <c r="E99" s="356"/>
      <c r="F99" s="356"/>
      <c r="G99" s="356"/>
      <c r="H99" s="356"/>
      <c r="I99" s="356"/>
      <c r="J99" s="356"/>
      <c r="K99" s="356"/>
      <c r="L99" s="356"/>
      <c r="M99" s="356"/>
      <c r="N99" s="486"/>
      <c r="O99" s="364"/>
      <c r="P99" s="360"/>
      <c r="Q99" s="416"/>
      <c r="R99" s="416"/>
      <c r="S99" s="364"/>
      <c r="T99" s="360"/>
      <c r="U99" s="484"/>
      <c r="V99" s="481"/>
      <c r="W99" s="481"/>
      <c r="X99" s="481"/>
      <c r="Y99" s="481"/>
      <c r="Z99" s="481"/>
      <c r="AA99" s="481"/>
      <c r="AB99" s="481"/>
      <c r="AC99" s="485"/>
      <c r="AD99" s="406"/>
      <c r="AE99" s="407"/>
      <c r="AF99" s="408"/>
      <c r="AI99" s="96">
        <f t="shared" ref="AI99:AI101" si="20">IF(Q99="",100,IF(Q99="Yes",1,IF(Q99="No",0,IF(Q99="Partial",0.5,IF(Q99="N/A",1.001)))))</f>
        <v>100</v>
      </c>
    </row>
    <row r="100" spans="1:36" s="96" customFormat="1">
      <c r="A100" s="355"/>
      <c r="B100" s="356"/>
      <c r="C100" s="102"/>
      <c r="D100" s="341" t="s">
        <v>1054</v>
      </c>
      <c r="E100" s="341"/>
      <c r="F100" s="341"/>
      <c r="G100" s="341"/>
      <c r="H100" s="341"/>
      <c r="I100" s="341"/>
      <c r="J100" s="341"/>
      <c r="K100" s="341"/>
      <c r="L100" s="341"/>
      <c r="M100" s="341"/>
      <c r="N100" s="341"/>
      <c r="O100" s="364"/>
      <c r="P100" s="360"/>
      <c r="Q100" s="416"/>
      <c r="R100" s="416"/>
      <c r="S100" s="364"/>
      <c r="T100" s="360"/>
      <c r="U100" s="484"/>
      <c r="V100" s="481"/>
      <c r="W100" s="481"/>
      <c r="X100" s="481"/>
      <c r="Y100" s="481"/>
      <c r="Z100" s="481"/>
      <c r="AA100" s="481"/>
      <c r="AB100" s="481"/>
      <c r="AC100" s="485"/>
      <c r="AD100" s="406"/>
      <c r="AE100" s="407"/>
      <c r="AF100" s="408"/>
      <c r="AI100" s="96">
        <f t="shared" si="20"/>
        <v>100</v>
      </c>
    </row>
    <row r="101" spans="1:36" s="96" customFormat="1" ht="26.25" customHeight="1">
      <c r="A101" s="355"/>
      <c r="B101" s="356"/>
      <c r="C101" s="102"/>
      <c r="D101" s="356" t="s">
        <v>1097</v>
      </c>
      <c r="E101" s="356"/>
      <c r="F101" s="356"/>
      <c r="G101" s="356"/>
      <c r="H101" s="356"/>
      <c r="I101" s="356"/>
      <c r="J101" s="356"/>
      <c r="K101" s="356"/>
      <c r="L101" s="356"/>
      <c r="M101" s="356"/>
      <c r="N101" s="486"/>
      <c r="O101" s="365"/>
      <c r="P101" s="362"/>
      <c r="Q101" s="416"/>
      <c r="R101" s="416"/>
      <c r="S101" s="364"/>
      <c r="T101" s="360"/>
      <c r="U101" s="484"/>
      <c r="V101" s="481"/>
      <c r="W101" s="481"/>
      <c r="X101" s="481"/>
      <c r="Y101" s="481"/>
      <c r="Z101" s="481"/>
      <c r="AA101" s="481"/>
      <c r="AB101" s="481"/>
      <c r="AC101" s="485"/>
      <c r="AD101" s="406"/>
      <c r="AE101" s="407"/>
      <c r="AF101" s="408"/>
      <c r="AI101" s="96">
        <f t="shared" si="20"/>
        <v>100</v>
      </c>
      <c r="AJ101" s="96">
        <f>SUM(AI99:AI101)</f>
        <v>300</v>
      </c>
    </row>
    <row r="102" spans="1:36" s="96" customFormat="1" ht="27" customHeight="1">
      <c r="A102" s="337" t="s">
        <v>1094</v>
      </c>
      <c r="B102" s="337"/>
      <c r="C102" s="337" t="s">
        <v>1098</v>
      </c>
      <c r="D102" s="337"/>
      <c r="E102" s="337"/>
      <c r="F102" s="337"/>
      <c r="G102" s="337"/>
      <c r="H102" s="337"/>
      <c r="I102" s="337"/>
      <c r="J102" s="337"/>
      <c r="K102" s="337"/>
      <c r="L102" s="337"/>
      <c r="M102" s="337"/>
      <c r="N102" s="337"/>
      <c r="O102" s="328">
        <f>IF(Q102="N/A",0,IF(Q102="Yes",3,IF(Q102="Partial",3,IF(Q102="No",3,IF(Q102="",3)))))</f>
        <v>3</v>
      </c>
      <c r="P102" s="328"/>
      <c r="Q102" s="416"/>
      <c r="R102" s="416"/>
      <c r="S102" s="328">
        <f>IF(Q102="N/A",O102,IF(Q102="Yes",O102,IF(Q102="Partial",1,IF(Q102="No",0,IF(Q102="",0)))))</f>
        <v>0</v>
      </c>
      <c r="T102" s="328"/>
      <c r="U102" s="483"/>
      <c r="V102" s="483"/>
      <c r="W102" s="483"/>
      <c r="X102" s="483"/>
      <c r="Y102" s="483"/>
      <c r="Z102" s="483"/>
      <c r="AA102" s="483"/>
      <c r="AB102" s="483"/>
      <c r="AC102" s="483"/>
      <c r="AD102" s="447" t="s">
        <v>108</v>
      </c>
      <c r="AE102" s="447"/>
      <c r="AF102" s="447"/>
    </row>
    <row r="103" spans="1:36" ht="45" customHeight="1">
      <c r="A103" s="399" t="s">
        <v>1099</v>
      </c>
      <c r="B103" s="399"/>
      <c r="C103" s="399"/>
      <c r="D103" s="399"/>
      <c r="E103" s="399"/>
      <c r="F103" s="399"/>
      <c r="G103" s="399"/>
      <c r="H103" s="399"/>
      <c r="I103" s="399"/>
      <c r="J103" s="399"/>
      <c r="K103" s="399"/>
      <c r="L103" s="399"/>
      <c r="M103" s="399"/>
      <c r="N103" s="399"/>
      <c r="O103" s="363">
        <f>IF(Q103="N/A",0,IF(Q103="Answer all sub questions",5,IF(Q103="Yes",5,IF(Q103="Partial",5,IF(Q103="No",5,IF(Q103="",5))))))</f>
        <v>5</v>
      </c>
      <c r="P103" s="344"/>
      <c r="Q103" s="328" t="str">
        <f>IF(AJ122&gt;15,"Answer all sub questions",IF(AJ122=(14*1.001),"N/A",IF(AJ122&gt;=14,"Yes",IF(AJ122=13.013,"No",IF(AJ122=12.012,"No",IF(AJ122=11.011,"No",IF(AJ122=10.01,"No",IF(AJ122=9.009,"No",IF(AJ122=8.008,"No",IF(AJ122=7.007,"No",IF(AJ122=6.006,"No",IF(AJ122=5.005,"No",IF(AJ122=4.004,"No",IF(AJ122=3.003,"No",IF(AJ122=2.002,"No",IF(AJ122=1.001,"No",IF(AJ122=0,"No",IF(AJ122&gt;=0.5,"Partial",IF(AJ122&lt;=13.5,"Partial")))))))))))))))))))</f>
        <v>Answer all sub questions</v>
      </c>
      <c r="R103" s="328"/>
      <c r="S103" s="363">
        <f>IF(Q103="N/A",O103,IF(Q103="Answer all sub questions",0,IF(Q103="Yes",O103,IF(Q103="Partial",1,IF(Q103="No",0,IF(Q103="",0))))))</f>
        <v>0</v>
      </c>
      <c r="T103" s="344"/>
      <c r="U103" s="338"/>
      <c r="V103" s="450"/>
      <c r="W103" s="450"/>
      <c r="X103" s="450"/>
      <c r="Y103" s="450"/>
      <c r="Z103" s="450"/>
      <c r="AA103" s="450"/>
      <c r="AB103" s="450"/>
      <c r="AC103" s="339"/>
      <c r="AD103" s="403" t="s">
        <v>108</v>
      </c>
      <c r="AE103" s="404"/>
      <c r="AF103" s="405"/>
    </row>
    <row r="104" spans="1:36" ht="26.25" customHeight="1">
      <c r="A104" s="353" t="s">
        <v>1095</v>
      </c>
      <c r="B104" s="385"/>
      <c r="C104" s="337" t="s">
        <v>1355</v>
      </c>
      <c r="D104" s="337"/>
      <c r="E104" s="337"/>
      <c r="F104" s="337"/>
      <c r="G104" s="337"/>
      <c r="H104" s="337"/>
      <c r="I104" s="337"/>
      <c r="J104" s="337"/>
      <c r="K104" s="337"/>
      <c r="L104" s="337"/>
      <c r="M104" s="337"/>
      <c r="N104" s="337"/>
      <c r="O104" s="364"/>
      <c r="P104" s="360"/>
      <c r="Q104" s="416"/>
      <c r="R104" s="416"/>
      <c r="S104" s="364"/>
      <c r="T104" s="360"/>
      <c r="U104" s="390"/>
      <c r="V104" s="390"/>
      <c r="W104" s="390"/>
      <c r="X104" s="390"/>
      <c r="Y104" s="390"/>
      <c r="Z104" s="390"/>
      <c r="AA104" s="390"/>
      <c r="AB104" s="390"/>
      <c r="AC104" s="390"/>
      <c r="AD104" s="406"/>
      <c r="AE104" s="420"/>
      <c r="AF104" s="408"/>
      <c r="AI104" s="67">
        <f>IF(Q104="",100,IF(Q104="Yes",1,IF(Q104="No",0,IF(Q104="Partial",0.5,IF(Q104="N/A",1.001)))))</f>
        <v>100</v>
      </c>
    </row>
    <row r="105" spans="1:36" ht="26.25" customHeight="1">
      <c r="A105" s="355"/>
      <c r="B105" s="400"/>
      <c r="C105" s="337" t="s">
        <v>1100</v>
      </c>
      <c r="D105" s="337"/>
      <c r="E105" s="337"/>
      <c r="F105" s="337"/>
      <c r="G105" s="337"/>
      <c r="H105" s="337"/>
      <c r="I105" s="337"/>
      <c r="J105" s="337"/>
      <c r="K105" s="337"/>
      <c r="L105" s="337"/>
      <c r="M105" s="337"/>
      <c r="N105" s="337"/>
      <c r="O105" s="364"/>
      <c r="P105" s="360"/>
      <c r="Q105" s="416"/>
      <c r="R105" s="416"/>
      <c r="S105" s="364"/>
      <c r="T105" s="360"/>
      <c r="U105" s="390"/>
      <c r="V105" s="390"/>
      <c r="W105" s="390"/>
      <c r="X105" s="390"/>
      <c r="Y105" s="390"/>
      <c r="Z105" s="390"/>
      <c r="AA105" s="390"/>
      <c r="AB105" s="390"/>
      <c r="AC105" s="390"/>
      <c r="AD105" s="406"/>
      <c r="AE105" s="420"/>
      <c r="AF105" s="408"/>
      <c r="AI105" s="67">
        <f>IF(Q105="",100,IF(Q105="Yes",1,IF(Q105="No",0,IF(Q105="Partial",0.5,IF(Q105="N/A",1.001)))))</f>
        <v>100</v>
      </c>
    </row>
    <row r="106" spans="1:36" ht="26.25" customHeight="1">
      <c r="A106" s="355"/>
      <c r="B106" s="400"/>
      <c r="C106" s="337" t="s">
        <v>1356</v>
      </c>
      <c r="D106" s="337"/>
      <c r="E106" s="337"/>
      <c r="F106" s="337"/>
      <c r="G106" s="337"/>
      <c r="H106" s="337"/>
      <c r="I106" s="337"/>
      <c r="J106" s="337"/>
      <c r="K106" s="337"/>
      <c r="L106" s="337"/>
      <c r="M106" s="337"/>
      <c r="N106" s="337"/>
      <c r="O106" s="364"/>
      <c r="P106" s="360"/>
      <c r="Q106" s="416"/>
      <c r="R106" s="416"/>
      <c r="S106" s="364"/>
      <c r="T106" s="360"/>
      <c r="U106" s="390"/>
      <c r="V106" s="390"/>
      <c r="W106" s="390"/>
      <c r="X106" s="390"/>
      <c r="Y106" s="390"/>
      <c r="Z106" s="390"/>
      <c r="AA106" s="390"/>
      <c r="AB106" s="390"/>
      <c r="AC106" s="390"/>
      <c r="AD106" s="406"/>
      <c r="AE106" s="420"/>
      <c r="AF106" s="408"/>
      <c r="AI106" s="67">
        <f t="shared" ref="AI106" si="21">IF(Q106="",100,IF(Q106="Yes",1,IF(Q106="No",0,IF(Q106="Partial",0.5,IF(Q106="N/A",1.001)))))</f>
        <v>100</v>
      </c>
    </row>
    <row r="107" spans="1:36">
      <c r="A107" s="355"/>
      <c r="B107" s="400"/>
      <c r="C107" s="337" t="s">
        <v>1357</v>
      </c>
      <c r="D107" s="337"/>
      <c r="E107" s="337"/>
      <c r="F107" s="337"/>
      <c r="G107" s="337"/>
      <c r="H107" s="337"/>
      <c r="I107" s="337"/>
      <c r="J107" s="337"/>
      <c r="K107" s="337"/>
      <c r="L107" s="337"/>
      <c r="M107" s="337"/>
      <c r="N107" s="337"/>
      <c r="O107" s="364"/>
      <c r="P107" s="360"/>
      <c r="Q107" s="416"/>
      <c r="R107" s="416"/>
      <c r="S107" s="364"/>
      <c r="T107" s="360"/>
      <c r="U107" s="390"/>
      <c r="V107" s="390"/>
      <c r="W107" s="390"/>
      <c r="X107" s="390"/>
      <c r="Y107" s="390"/>
      <c r="Z107" s="390"/>
      <c r="AA107" s="390"/>
      <c r="AB107" s="390"/>
      <c r="AC107" s="390"/>
      <c r="AD107" s="406"/>
      <c r="AE107" s="420"/>
      <c r="AF107" s="408"/>
      <c r="AI107" s="67">
        <f>IF(Q107="",100,IF(Q107="Yes",1,IF(Q107="No",0,IF(Q107="Partial",0.5,IF(Q107="N/A",1.001)))))</f>
        <v>100</v>
      </c>
    </row>
    <row r="108" spans="1:36" ht="26.25" customHeight="1">
      <c r="A108" s="355"/>
      <c r="B108" s="400"/>
      <c r="C108" s="337" t="s">
        <v>1101</v>
      </c>
      <c r="D108" s="337"/>
      <c r="E108" s="337"/>
      <c r="F108" s="337"/>
      <c r="G108" s="337"/>
      <c r="H108" s="337"/>
      <c r="I108" s="337"/>
      <c r="J108" s="337"/>
      <c r="K108" s="337"/>
      <c r="L108" s="337"/>
      <c r="M108" s="337"/>
      <c r="N108" s="337"/>
      <c r="O108" s="364"/>
      <c r="P108" s="360"/>
      <c r="Q108" s="416"/>
      <c r="R108" s="416"/>
      <c r="S108" s="364"/>
      <c r="T108" s="360"/>
      <c r="U108" s="390"/>
      <c r="V108" s="390"/>
      <c r="W108" s="390"/>
      <c r="X108" s="390"/>
      <c r="Y108" s="390"/>
      <c r="Z108" s="390"/>
      <c r="AA108" s="390"/>
      <c r="AB108" s="390"/>
      <c r="AC108" s="390"/>
      <c r="AD108" s="406"/>
      <c r="AE108" s="420"/>
      <c r="AF108" s="408"/>
      <c r="AI108" s="67">
        <f t="shared" ref="AI108" si="22">IF(Q108="",100,IF(Q108="Yes",1,IF(Q108="No",0,IF(Q108="Partial",0.5,IF(Q108="N/A",1.001)))))</f>
        <v>100</v>
      </c>
    </row>
    <row r="109" spans="1:36" ht="26.25" customHeight="1">
      <c r="A109" s="355"/>
      <c r="B109" s="400"/>
      <c r="C109" s="337" t="s">
        <v>1358</v>
      </c>
      <c r="D109" s="337"/>
      <c r="E109" s="337"/>
      <c r="F109" s="337"/>
      <c r="G109" s="337"/>
      <c r="H109" s="337"/>
      <c r="I109" s="337"/>
      <c r="J109" s="337"/>
      <c r="K109" s="337"/>
      <c r="L109" s="337"/>
      <c r="M109" s="337"/>
      <c r="N109" s="337"/>
      <c r="O109" s="364"/>
      <c r="P109" s="360"/>
      <c r="Q109" s="416"/>
      <c r="R109" s="416"/>
      <c r="S109" s="364"/>
      <c r="T109" s="360"/>
      <c r="U109" s="390"/>
      <c r="V109" s="390"/>
      <c r="W109" s="390"/>
      <c r="X109" s="390"/>
      <c r="Y109" s="390"/>
      <c r="Z109" s="390"/>
      <c r="AA109" s="390"/>
      <c r="AB109" s="390"/>
      <c r="AC109" s="390"/>
      <c r="AD109" s="406"/>
      <c r="AE109" s="420"/>
      <c r="AF109" s="408"/>
      <c r="AI109" s="67">
        <f>IF(Q109="",100,IF(Q109="Yes",1,IF(Q109="No",0,IF(Q109="Partial",0.5,IF(Q109="N/A",1.001)))))</f>
        <v>100</v>
      </c>
    </row>
    <row r="110" spans="1:36">
      <c r="A110" s="355"/>
      <c r="B110" s="400"/>
      <c r="C110" s="337" t="s">
        <v>1359</v>
      </c>
      <c r="D110" s="337"/>
      <c r="E110" s="337"/>
      <c r="F110" s="337"/>
      <c r="G110" s="337"/>
      <c r="H110" s="337"/>
      <c r="I110" s="337"/>
      <c r="J110" s="337"/>
      <c r="K110" s="337"/>
      <c r="L110" s="337"/>
      <c r="M110" s="337"/>
      <c r="N110" s="337"/>
      <c r="O110" s="364"/>
      <c r="P110" s="360"/>
      <c r="Q110" s="416"/>
      <c r="R110" s="416"/>
      <c r="S110" s="364"/>
      <c r="T110" s="360"/>
      <c r="U110" s="390"/>
      <c r="V110" s="390"/>
      <c r="W110" s="390"/>
      <c r="X110" s="390"/>
      <c r="Y110" s="390"/>
      <c r="Z110" s="390"/>
      <c r="AA110" s="390"/>
      <c r="AB110" s="390"/>
      <c r="AC110" s="390"/>
      <c r="AD110" s="406"/>
      <c r="AE110" s="420"/>
      <c r="AF110" s="408"/>
      <c r="AI110" s="67">
        <f t="shared" ref="AI110" si="23">IF(Q110="",100,IF(Q110="Yes",1,IF(Q110="No",0,IF(Q110="Partial",0.5,IF(Q110="N/A",1.001)))))</f>
        <v>100</v>
      </c>
    </row>
    <row r="111" spans="1:36" ht="26.25" customHeight="1">
      <c r="A111" s="355"/>
      <c r="B111" s="400"/>
      <c r="C111" s="337" t="s">
        <v>1360</v>
      </c>
      <c r="D111" s="337"/>
      <c r="E111" s="337"/>
      <c r="F111" s="337"/>
      <c r="G111" s="337"/>
      <c r="H111" s="337"/>
      <c r="I111" s="337"/>
      <c r="J111" s="337"/>
      <c r="K111" s="337"/>
      <c r="L111" s="337"/>
      <c r="M111" s="337"/>
      <c r="N111" s="337"/>
      <c r="O111" s="364"/>
      <c r="P111" s="360"/>
      <c r="Q111" s="416"/>
      <c r="R111" s="416"/>
      <c r="S111" s="364"/>
      <c r="T111" s="360"/>
      <c r="U111" s="390"/>
      <c r="V111" s="390"/>
      <c r="W111" s="390"/>
      <c r="X111" s="390"/>
      <c r="Y111" s="390"/>
      <c r="Z111" s="390"/>
      <c r="AA111" s="390"/>
      <c r="AB111" s="390"/>
      <c r="AC111" s="390"/>
      <c r="AD111" s="406"/>
      <c r="AE111" s="420"/>
      <c r="AF111" s="408"/>
      <c r="AI111" s="67">
        <f>IF(Q111="",100,IF(Q111="Yes",1,IF(Q111="No",0,IF(Q111="Partial",0.5,IF(Q111="N/A",1.001)))))</f>
        <v>100</v>
      </c>
    </row>
    <row r="112" spans="1:36" ht="26.25" customHeight="1">
      <c r="A112" s="355"/>
      <c r="B112" s="400"/>
      <c r="C112" s="337" t="s">
        <v>1361</v>
      </c>
      <c r="D112" s="337"/>
      <c r="E112" s="337"/>
      <c r="F112" s="337"/>
      <c r="G112" s="337"/>
      <c r="H112" s="337"/>
      <c r="I112" s="337"/>
      <c r="J112" s="337"/>
      <c r="K112" s="337"/>
      <c r="L112" s="337"/>
      <c r="M112" s="337"/>
      <c r="N112" s="337"/>
      <c r="O112" s="364"/>
      <c r="P112" s="360"/>
      <c r="Q112" s="416"/>
      <c r="R112" s="416"/>
      <c r="S112" s="364"/>
      <c r="T112" s="360"/>
      <c r="U112" s="390"/>
      <c r="V112" s="390"/>
      <c r="W112" s="390"/>
      <c r="X112" s="390"/>
      <c r="Y112" s="390"/>
      <c r="Z112" s="390"/>
      <c r="AA112" s="390"/>
      <c r="AB112" s="390"/>
      <c r="AC112" s="390"/>
      <c r="AD112" s="406"/>
      <c r="AE112" s="420"/>
      <c r="AF112" s="408"/>
      <c r="AI112" s="67">
        <f t="shared" ref="AI112" si="24">IF(Q112="",100,IF(Q112="Yes",1,IF(Q112="No",0,IF(Q112="Partial",0.5,IF(Q112="N/A",1.001)))))</f>
        <v>100</v>
      </c>
    </row>
    <row r="113" spans="1:36" s="96" customFormat="1" ht="40.5" customHeight="1">
      <c r="A113" s="355"/>
      <c r="B113" s="400"/>
      <c r="C113" s="386" t="s">
        <v>1364</v>
      </c>
      <c r="D113" s="380"/>
      <c r="E113" s="380"/>
      <c r="F113" s="380"/>
      <c r="G113" s="380"/>
      <c r="H113" s="380"/>
      <c r="I113" s="380"/>
      <c r="J113" s="380"/>
      <c r="K113" s="380"/>
      <c r="L113" s="380"/>
      <c r="M113" s="380"/>
      <c r="N113" s="381"/>
      <c r="O113" s="364"/>
      <c r="P113" s="360"/>
      <c r="Q113" s="328" t="str">
        <f>IF(AJ115&gt;3,"Answer all sub questions",IF(AJ115=(2*1.001),"N/A",IF(AJ115&gt;=2,"Yes",IF(AJ115=1.001,"No",IF(AJ115=0,"No",IF(AJ115&gt;=0.5,"Partial",IF(AJ115&lt;=1.5,"Partial")))))))</f>
        <v>Answer all sub questions</v>
      </c>
      <c r="R113" s="328"/>
      <c r="S113" s="364"/>
      <c r="T113" s="360"/>
      <c r="U113" s="329"/>
      <c r="V113" s="330"/>
      <c r="W113" s="330"/>
      <c r="X113" s="330"/>
      <c r="Y113" s="330"/>
      <c r="Z113" s="330"/>
      <c r="AA113" s="330"/>
      <c r="AB113" s="330"/>
      <c r="AC113" s="331"/>
      <c r="AD113" s="406"/>
      <c r="AE113" s="420"/>
      <c r="AF113" s="408"/>
      <c r="AI113" s="96">
        <f>IF(Q113="Answer all sub questions",100,IF(Q113="Yes",1,IF(Q113="No",0,IF(Q113="Partial",0.5,IF(Q113="N/A",1.001)))))</f>
        <v>100</v>
      </c>
    </row>
    <row r="114" spans="1:36" s="96" customFormat="1" ht="12.75" customHeight="1">
      <c r="A114" s="355"/>
      <c r="B114" s="400"/>
      <c r="C114" s="84"/>
      <c r="D114" s="341" t="s">
        <v>1365</v>
      </c>
      <c r="E114" s="341"/>
      <c r="F114" s="341"/>
      <c r="G114" s="341"/>
      <c r="H114" s="341"/>
      <c r="I114" s="341"/>
      <c r="J114" s="341"/>
      <c r="K114" s="341"/>
      <c r="L114" s="341"/>
      <c r="M114" s="341"/>
      <c r="N114" s="342"/>
      <c r="O114" s="364"/>
      <c r="P114" s="360"/>
      <c r="Q114" s="416"/>
      <c r="R114" s="416"/>
      <c r="S114" s="364"/>
      <c r="T114" s="360"/>
      <c r="U114" s="329"/>
      <c r="V114" s="330"/>
      <c r="W114" s="330"/>
      <c r="X114" s="330"/>
      <c r="Y114" s="330"/>
      <c r="Z114" s="330"/>
      <c r="AA114" s="330"/>
      <c r="AB114" s="330"/>
      <c r="AC114" s="331"/>
      <c r="AD114" s="406"/>
      <c r="AE114" s="420"/>
      <c r="AF114" s="408"/>
      <c r="AI114" s="96">
        <f>IF(Q114="",100,IF(Q114="Yes",1,IF(Q114="No",0,IF(Q114="Partial",0.5,IF(Q114="N/A",1.001)))))</f>
        <v>100</v>
      </c>
    </row>
    <row r="115" spans="1:36" s="96" customFormat="1" ht="40.5" customHeight="1">
      <c r="A115" s="355"/>
      <c r="B115" s="400"/>
      <c r="C115" s="92"/>
      <c r="D115" s="341" t="s">
        <v>1366</v>
      </c>
      <c r="E115" s="341"/>
      <c r="F115" s="341"/>
      <c r="G115" s="341"/>
      <c r="H115" s="341"/>
      <c r="I115" s="341"/>
      <c r="J115" s="341"/>
      <c r="K115" s="341"/>
      <c r="L115" s="341"/>
      <c r="M115" s="341"/>
      <c r="N115" s="342"/>
      <c r="O115" s="364"/>
      <c r="P115" s="360"/>
      <c r="Q115" s="328" t="str">
        <f>IF(AJ118&gt;4,"Answer all sub questions",IF(AJ118=(3*1.001),"N/A",IF(AJ118&gt;=3,"Yes",IF(AJ118=2.002,"No",IF(AJ118=1.001,"No",IF(AJ118=0,"No",IF(AJ118&gt;=0.5,"Partial",IF(AJ118&lt;=2.5,"Partial"))))))))</f>
        <v>Answer all sub questions</v>
      </c>
      <c r="R115" s="328"/>
      <c r="S115" s="364"/>
      <c r="T115" s="360"/>
      <c r="U115" s="329"/>
      <c r="V115" s="330"/>
      <c r="W115" s="330"/>
      <c r="X115" s="330"/>
      <c r="Y115" s="330"/>
      <c r="Z115" s="330"/>
      <c r="AA115" s="330"/>
      <c r="AB115" s="330"/>
      <c r="AC115" s="331"/>
      <c r="AD115" s="406"/>
      <c r="AE115" s="420"/>
      <c r="AF115" s="408"/>
      <c r="AI115" s="96">
        <f>IF(Q115="Answer all sub questions",100,IF(Q115="Yes",1,IF(Q115="No",0,IF(Q115="Partial",0.5,IF(Q115="N/A",1.001)))))</f>
        <v>100</v>
      </c>
      <c r="AJ115" s="96">
        <f>SUM(AI114:AI115)</f>
        <v>200</v>
      </c>
    </row>
    <row r="116" spans="1:36" s="96" customFormat="1" ht="26.25" customHeight="1">
      <c r="A116" s="355"/>
      <c r="B116" s="400"/>
      <c r="C116" s="84"/>
      <c r="D116" s="111"/>
      <c r="E116" s="341" t="s">
        <v>1367</v>
      </c>
      <c r="F116" s="341"/>
      <c r="G116" s="341"/>
      <c r="H116" s="341"/>
      <c r="I116" s="341"/>
      <c r="J116" s="341"/>
      <c r="K116" s="341"/>
      <c r="L116" s="341"/>
      <c r="M116" s="341"/>
      <c r="N116" s="342"/>
      <c r="O116" s="364"/>
      <c r="P116" s="360"/>
      <c r="Q116" s="416"/>
      <c r="R116" s="416"/>
      <c r="S116" s="364"/>
      <c r="T116" s="360"/>
      <c r="U116" s="329"/>
      <c r="V116" s="330"/>
      <c r="W116" s="330"/>
      <c r="X116" s="330"/>
      <c r="Y116" s="330"/>
      <c r="Z116" s="330"/>
      <c r="AA116" s="330"/>
      <c r="AB116" s="330"/>
      <c r="AC116" s="331"/>
      <c r="AD116" s="406"/>
      <c r="AE116" s="420"/>
      <c r="AF116" s="408"/>
      <c r="AI116" s="96">
        <f t="shared" ref="AI116:AI118" si="25">IF(Q116="",100,IF(Q116="Yes",1,IF(Q116="No",0,IF(Q116="Partial",0.5,IF(Q116="N/A",1.001)))))</f>
        <v>100</v>
      </c>
    </row>
    <row r="117" spans="1:36" s="96" customFormat="1" ht="26.25" customHeight="1">
      <c r="A117" s="355"/>
      <c r="B117" s="400"/>
      <c r="C117" s="84"/>
      <c r="E117" s="341" t="s">
        <v>1368</v>
      </c>
      <c r="F117" s="341"/>
      <c r="G117" s="341"/>
      <c r="H117" s="341"/>
      <c r="I117" s="341"/>
      <c r="J117" s="341"/>
      <c r="K117" s="341"/>
      <c r="L117" s="341"/>
      <c r="M117" s="341"/>
      <c r="N117" s="342"/>
      <c r="O117" s="364"/>
      <c r="P117" s="360"/>
      <c r="Q117" s="416"/>
      <c r="R117" s="416"/>
      <c r="S117" s="364"/>
      <c r="T117" s="360"/>
      <c r="U117" s="329"/>
      <c r="V117" s="330"/>
      <c r="W117" s="330"/>
      <c r="X117" s="330"/>
      <c r="Y117" s="330"/>
      <c r="Z117" s="330"/>
      <c r="AA117" s="330"/>
      <c r="AB117" s="330"/>
      <c r="AC117" s="331"/>
      <c r="AD117" s="406"/>
      <c r="AE117" s="420"/>
      <c r="AF117" s="408"/>
      <c r="AI117" s="96">
        <f t="shared" ref="AI117" si="26">IF(Q117="",100,IF(Q117="Yes",1,IF(Q117="No",0,IF(Q117="Partial",0.5,IF(Q117="N/A",1.001)))))</f>
        <v>100</v>
      </c>
    </row>
    <row r="118" spans="1:36" s="96" customFormat="1">
      <c r="A118" s="355"/>
      <c r="B118" s="400"/>
      <c r="C118" s="84"/>
      <c r="D118" s="104"/>
      <c r="E118" s="341" t="s">
        <v>1369</v>
      </c>
      <c r="F118" s="341"/>
      <c r="G118" s="341"/>
      <c r="H118" s="341"/>
      <c r="I118" s="341"/>
      <c r="J118" s="341"/>
      <c r="K118" s="341"/>
      <c r="L118" s="341"/>
      <c r="M118" s="341"/>
      <c r="N118" s="342"/>
      <c r="O118" s="364"/>
      <c r="P118" s="360"/>
      <c r="Q118" s="416"/>
      <c r="R118" s="416"/>
      <c r="S118" s="364"/>
      <c r="T118" s="360"/>
      <c r="U118" s="329"/>
      <c r="V118" s="330"/>
      <c r="W118" s="330"/>
      <c r="X118" s="330"/>
      <c r="Y118" s="330"/>
      <c r="Z118" s="330"/>
      <c r="AA118" s="330"/>
      <c r="AB118" s="330"/>
      <c r="AC118" s="331"/>
      <c r="AD118" s="406"/>
      <c r="AE118" s="420"/>
      <c r="AF118" s="408"/>
      <c r="AI118" s="96">
        <f t="shared" si="25"/>
        <v>100</v>
      </c>
      <c r="AJ118" s="105">
        <f>SUM(AI116:AI118)</f>
        <v>300</v>
      </c>
    </row>
    <row r="119" spans="1:36" ht="26.25" customHeight="1">
      <c r="A119" s="355"/>
      <c r="B119" s="400"/>
      <c r="C119" s="337" t="s">
        <v>1102</v>
      </c>
      <c r="D119" s="337"/>
      <c r="E119" s="337"/>
      <c r="F119" s="337"/>
      <c r="G119" s="337"/>
      <c r="H119" s="337"/>
      <c r="I119" s="337"/>
      <c r="J119" s="337"/>
      <c r="K119" s="337"/>
      <c r="L119" s="337"/>
      <c r="M119" s="337"/>
      <c r="N119" s="337"/>
      <c r="O119" s="364"/>
      <c r="P119" s="360"/>
      <c r="Q119" s="416"/>
      <c r="R119" s="416"/>
      <c r="S119" s="364"/>
      <c r="T119" s="360"/>
      <c r="U119" s="390"/>
      <c r="V119" s="390"/>
      <c r="W119" s="390"/>
      <c r="X119" s="390"/>
      <c r="Y119" s="390"/>
      <c r="Z119" s="390"/>
      <c r="AA119" s="390"/>
      <c r="AB119" s="390"/>
      <c r="AC119" s="390"/>
      <c r="AD119" s="406"/>
      <c r="AE119" s="420"/>
      <c r="AF119" s="408"/>
      <c r="AI119" s="67">
        <f t="shared" ref="AI119:AI122" si="27">IF(Q119="",100,IF(Q119="Yes",1,IF(Q119="No",0,IF(Q119="Partial",0.5,IF(Q119="N/A",1.001)))))</f>
        <v>100</v>
      </c>
    </row>
    <row r="120" spans="1:36" ht="26.25" customHeight="1">
      <c r="A120" s="355"/>
      <c r="B120" s="400"/>
      <c r="C120" s="337" t="s">
        <v>1362</v>
      </c>
      <c r="D120" s="337"/>
      <c r="E120" s="337"/>
      <c r="F120" s="337"/>
      <c r="G120" s="337"/>
      <c r="H120" s="337"/>
      <c r="I120" s="337"/>
      <c r="J120" s="337"/>
      <c r="K120" s="337"/>
      <c r="L120" s="337"/>
      <c r="M120" s="337"/>
      <c r="N120" s="337"/>
      <c r="O120" s="364"/>
      <c r="P120" s="360"/>
      <c r="Q120" s="416"/>
      <c r="R120" s="416"/>
      <c r="S120" s="364"/>
      <c r="T120" s="360"/>
      <c r="U120" s="390"/>
      <c r="V120" s="390"/>
      <c r="W120" s="390"/>
      <c r="X120" s="390"/>
      <c r="Y120" s="390"/>
      <c r="Z120" s="390"/>
      <c r="AA120" s="390"/>
      <c r="AB120" s="390"/>
      <c r="AC120" s="390"/>
      <c r="AD120" s="406"/>
      <c r="AE120" s="420"/>
      <c r="AF120" s="408"/>
      <c r="AI120" s="67">
        <f t="shared" ref="AI120" si="28">IF(Q120="",100,IF(Q120="Yes",1,IF(Q120="No",0,IF(Q120="Partial",0.5,IF(Q120="N/A",1.001)))))</f>
        <v>100</v>
      </c>
    </row>
    <row r="121" spans="1:36" ht="26.25" customHeight="1">
      <c r="A121" s="355"/>
      <c r="B121" s="400"/>
      <c r="C121" s="337" t="s">
        <v>1363</v>
      </c>
      <c r="D121" s="337"/>
      <c r="E121" s="337"/>
      <c r="F121" s="337"/>
      <c r="G121" s="337"/>
      <c r="H121" s="337"/>
      <c r="I121" s="337"/>
      <c r="J121" s="337"/>
      <c r="K121" s="337"/>
      <c r="L121" s="337"/>
      <c r="M121" s="337"/>
      <c r="N121" s="337"/>
      <c r="O121" s="364"/>
      <c r="P121" s="360"/>
      <c r="Q121" s="416"/>
      <c r="R121" s="416"/>
      <c r="S121" s="364"/>
      <c r="T121" s="360"/>
      <c r="U121" s="390"/>
      <c r="V121" s="390"/>
      <c r="W121" s="390"/>
      <c r="X121" s="390"/>
      <c r="Y121" s="390"/>
      <c r="Z121" s="390"/>
      <c r="AA121" s="390"/>
      <c r="AB121" s="390"/>
      <c r="AC121" s="390"/>
      <c r="AD121" s="406"/>
      <c r="AE121" s="420"/>
      <c r="AF121" s="408"/>
      <c r="AI121" s="67">
        <f t="shared" ref="AI121" si="29">IF(Q121="",100,IF(Q121="Yes",1,IF(Q121="No",0,IF(Q121="Partial",0.5,IF(Q121="N/A",1.001)))))</f>
        <v>100</v>
      </c>
    </row>
    <row r="122" spans="1:36">
      <c r="A122" s="357"/>
      <c r="B122" s="409"/>
      <c r="C122" s="337" t="s">
        <v>1019</v>
      </c>
      <c r="D122" s="337"/>
      <c r="E122" s="337"/>
      <c r="F122" s="337"/>
      <c r="G122" s="337"/>
      <c r="H122" s="337"/>
      <c r="I122" s="337"/>
      <c r="J122" s="337"/>
      <c r="K122" s="337"/>
      <c r="L122" s="337"/>
      <c r="M122" s="337"/>
      <c r="N122" s="337"/>
      <c r="O122" s="365"/>
      <c r="P122" s="362"/>
      <c r="Q122" s="416"/>
      <c r="R122" s="416"/>
      <c r="S122" s="365"/>
      <c r="T122" s="362"/>
      <c r="U122" s="390"/>
      <c r="V122" s="390"/>
      <c r="W122" s="390"/>
      <c r="X122" s="390"/>
      <c r="Y122" s="390"/>
      <c r="Z122" s="390"/>
      <c r="AA122" s="390"/>
      <c r="AB122" s="390"/>
      <c r="AC122" s="390"/>
      <c r="AD122" s="421"/>
      <c r="AE122" s="422"/>
      <c r="AF122" s="423"/>
      <c r="AI122" s="67">
        <f t="shared" si="27"/>
        <v>100</v>
      </c>
      <c r="AJ122" s="67">
        <f>SUM(AI104:AI113)+SUM(AI119:AI122)</f>
        <v>1400</v>
      </c>
    </row>
    <row r="123" spans="1:36" ht="13.5" customHeight="1">
      <c r="A123" s="399" t="s">
        <v>47</v>
      </c>
      <c r="B123" s="399"/>
      <c r="C123" s="399"/>
      <c r="D123" s="399"/>
      <c r="E123" s="399"/>
      <c r="F123" s="399"/>
      <c r="G123" s="399"/>
      <c r="H123" s="399"/>
      <c r="I123" s="399"/>
      <c r="J123" s="399"/>
      <c r="K123" s="399"/>
      <c r="L123" s="399"/>
      <c r="M123" s="399"/>
      <c r="N123" s="399"/>
      <c r="O123" s="328">
        <f>SUM(O95:P122)</f>
        <v>14</v>
      </c>
      <c r="P123" s="328"/>
      <c r="Q123" s="328"/>
      <c r="R123" s="328"/>
      <c r="S123" s="328">
        <f>SUM(S95:T122)</f>
        <v>0</v>
      </c>
      <c r="T123" s="328"/>
      <c r="U123" s="328"/>
      <c r="V123" s="328"/>
      <c r="W123" s="328"/>
      <c r="X123" s="328"/>
      <c r="Y123" s="328"/>
      <c r="Z123" s="328"/>
      <c r="AA123" s="328"/>
      <c r="AB123" s="328"/>
      <c r="AC123" s="328"/>
      <c r="AD123" s="399"/>
      <c r="AE123" s="399"/>
      <c r="AF123" s="399"/>
    </row>
    <row r="124" spans="1:36" ht="13.5" customHeight="1"/>
    <row r="125" spans="1:36" ht="13.5" customHeight="1">
      <c r="A125" s="396" t="s">
        <v>71</v>
      </c>
      <c r="B125" s="397"/>
      <c r="C125" s="397"/>
      <c r="D125" s="397"/>
      <c r="E125" s="397"/>
      <c r="F125" s="397"/>
      <c r="G125" s="397"/>
      <c r="H125" s="397"/>
      <c r="I125" s="397"/>
      <c r="J125" s="397"/>
      <c r="K125" s="397"/>
      <c r="L125" s="397"/>
      <c r="M125" s="397"/>
      <c r="N125" s="397"/>
      <c r="O125" s="397"/>
      <c r="P125" s="397"/>
      <c r="Q125" s="397"/>
      <c r="R125" s="397"/>
      <c r="S125" s="397"/>
      <c r="T125" s="397"/>
      <c r="U125" s="397"/>
      <c r="V125" s="397"/>
      <c r="W125" s="397"/>
      <c r="X125" s="397"/>
      <c r="Y125" s="397"/>
      <c r="Z125" s="397"/>
      <c r="AA125" s="397"/>
      <c r="AB125" s="397"/>
      <c r="AC125" s="397"/>
      <c r="AD125" s="397"/>
      <c r="AE125" s="397"/>
      <c r="AF125" s="398"/>
    </row>
    <row r="126" spans="1:36" ht="13.5" customHeight="1">
      <c r="A126" s="392" t="s">
        <v>1196</v>
      </c>
      <c r="B126" s="393"/>
      <c r="C126" s="393"/>
      <c r="D126" s="393"/>
      <c r="E126" s="393"/>
      <c r="F126" s="393"/>
      <c r="G126" s="393"/>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4"/>
    </row>
    <row r="127" spans="1:36" ht="13.5" customHeight="1"/>
    <row r="128" spans="1:36" ht="13.5" customHeight="1">
      <c r="A128" s="396" t="s">
        <v>73</v>
      </c>
      <c r="B128" s="397"/>
      <c r="C128" s="397"/>
      <c r="D128" s="397"/>
      <c r="E128" s="397"/>
      <c r="F128" s="397"/>
      <c r="G128" s="397"/>
      <c r="H128" s="397"/>
      <c r="I128" s="397"/>
      <c r="J128" s="397"/>
      <c r="K128" s="397"/>
      <c r="L128" s="397"/>
      <c r="M128" s="397"/>
      <c r="N128" s="397"/>
      <c r="O128" s="397"/>
      <c r="P128" s="397"/>
      <c r="Q128" s="397"/>
      <c r="R128" s="397"/>
      <c r="S128" s="397"/>
      <c r="T128" s="397"/>
      <c r="U128" s="397"/>
      <c r="V128" s="397"/>
      <c r="W128" s="397"/>
      <c r="X128" s="397"/>
      <c r="Y128" s="397"/>
      <c r="Z128" s="397"/>
      <c r="AA128" s="397"/>
      <c r="AB128" s="397"/>
      <c r="AC128" s="397"/>
      <c r="AD128" s="397"/>
      <c r="AE128" s="397"/>
      <c r="AF128" s="398"/>
    </row>
    <row r="129" spans="1:36" ht="13.5" customHeight="1">
      <c r="A129" s="392" t="s">
        <v>1197</v>
      </c>
      <c r="B129" s="393"/>
      <c r="C129" s="393"/>
      <c r="D129" s="393"/>
      <c r="E129" s="393"/>
      <c r="F129" s="393"/>
      <c r="G129" s="393"/>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4"/>
    </row>
    <row r="130" spans="1:36" ht="13.5" customHeight="1"/>
    <row r="131" spans="1:36" ht="13.5" customHeight="1">
      <c r="A131" s="396" t="s">
        <v>77</v>
      </c>
      <c r="B131" s="397"/>
      <c r="C131" s="397"/>
      <c r="D131" s="397"/>
      <c r="E131" s="397"/>
      <c r="F131" s="397"/>
      <c r="G131" s="397"/>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8"/>
    </row>
    <row r="132" spans="1:36" ht="13.5" customHeight="1">
      <c r="A132" s="392" t="s">
        <v>1182</v>
      </c>
      <c r="B132" s="39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F132" s="394"/>
    </row>
    <row r="133" spans="1:36" ht="13.5" customHeight="1">
      <c r="A133" s="363" t="s">
        <v>39</v>
      </c>
      <c r="B133" s="344"/>
      <c r="C133" s="442" t="s">
        <v>40</v>
      </c>
      <c r="D133" s="446"/>
      <c r="E133" s="446"/>
      <c r="F133" s="446"/>
      <c r="G133" s="446"/>
      <c r="H133" s="446"/>
      <c r="I133" s="446"/>
      <c r="J133" s="446"/>
      <c r="K133" s="446"/>
      <c r="L133" s="446"/>
      <c r="M133" s="446"/>
      <c r="N133" s="443"/>
      <c r="O133" s="363" t="s">
        <v>41</v>
      </c>
      <c r="P133" s="344"/>
      <c r="Q133" s="363" t="s">
        <v>42</v>
      </c>
      <c r="R133" s="344"/>
      <c r="S133" s="363" t="s">
        <v>43</v>
      </c>
      <c r="T133" s="344"/>
      <c r="U133" s="442" t="s">
        <v>44</v>
      </c>
      <c r="V133" s="446"/>
      <c r="W133" s="446"/>
      <c r="X133" s="446"/>
      <c r="Y133" s="446"/>
      <c r="Z133" s="446"/>
      <c r="AA133" s="446"/>
      <c r="AB133" s="446"/>
      <c r="AC133" s="443"/>
      <c r="AD133" s="363" t="s">
        <v>45</v>
      </c>
      <c r="AE133" s="343"/>
      <c r="AF133" s="344"/>
    </row>
    <row r="134" spans="1:36" ht="13.5" customHeight="1">
      <c r="A134" s="365"/>
      <c r="B134" s="362"/>
      <c r="C134" s="444"/>
      <c r="D134" s="430"/>
      <c r="E134" s="430"/>
      <c r="F134" s="430"/>
      <c r="G134" s="430"/>
      <c r="H134" s="430"/>
      <c r="I134" s="430"/>
      <c r="J134" s="430"/>
      <c r="K134" s="430"/>
      <c r="L134" s="430"/>
      <c r="M134" s="430"/>
      <c r="N134" s="445"/>
      <c r="O134" s="365"/>
      <c r="P134" s="362"/>
      <c r="Q134" s="365"/>
      <c r="R134" s="362"/>
      <c r="S134" s="365"/>
      <c r="T134" s="362"/>
      <c r="U134" s="444"/>
      <c r="V134" s="430"/>
      <c r="W134" s="430"/>
      <c r="X134" s="430"/>
      <c r="Y134" s="430"/>
      <c r="Z134" s="430"/>
      <c r="AA134" s="430"/>
      <c r="AB134" s="430"/>
      <c r="AC134" s="445"/>
      <c r="AD134" s="365"/>
      <c r="AE134" s="361"/>
      <c r="AF134" s="362"/>
    </row>
    <row r="135" spans="1:36" s="96" customFormat="1" ht="41.25" customHeight="1">
      <c r="A135" s="353" t="s">
        <v>1103</v>
      </c>
      <c r="B135" s="385"/>
      <c r="C135" s="340" t="s">
        <v>1104</v>
      </c>
      <c r="D135" s="341"/>
      <c r="E135" s="341"/>
      <c r="F135" s="341"/>
      <c r="G135" s="341"/>
      <c r="H135" s="341"/>
      <c r="I135" s="341"/>
      <c r="J135" s="341"/>
      <c r="K135" s="341"/>
      <c r="L135" s="341"/>
      <c r="M135" s="341"/>
      <c r="N135" s="342"/>
      <c r="O135" s="363">
        <f>IF(Q135="N/A",0,IF(Q135="Answer all sub questions",5,IF(Q135="Yes",5,IF(Q135="Partial",5,IF(Q135="No",5,IF(Q135="",5))))))</f>
        <v>5</v>
      </c>
      <c r="P135" s="344"/>
      <c r="Q135" s="328" t="str">
        <f>IF(AJ140&gt;6,"Answer all sub questions",IF(AJ140=(5*1.001),"N/A",IF(AJ140&gt;=5,"Yes",IF(AJ140=4.004,"No",IF(AJ140=3.003,"No",IF(AJ140=2.002,"No",IF(AJ140=1.001,"No",IF(AJ140=0,"No",IF(AJ140&gt;=0.5,"Partial",IF(AJ140&lt;=4.5,"Partial"))))))))))</f>
        <v>Answer all sub questions</v>
      </c>
      <c r="R135" s="328"/>
      <c r="S135" s="363">
        <f>IF(Q135="N/A",O135,IF(Q135="Answer all sub questions",0,IF(Q135="Yes",O135,IF(Q135="Partial",1,IF(Q135="No",0,IF(Q135="",0))))))</f>
        <v>0</v>
      </c>
      <c r="T135" s="344"/>
      <c r="U135" s="390"/>
      <c r="V135" s="390"/>
      <c r="W135" s="390"/>
      <c r="X135" s="390"/>
      <c r="Y135" s="390"/>
      <c r="Z135" s="390"/>
      <c r="AA135" s="390"/>
      <c r="AB135" s="390"/>
      <c r="AC135" s="390"/>
      <c r="AD135" s="403" t="s">
        <v>927</v>
      </c>
      <c r="AE135" s="404"/>
      <c r="AF135" s="405"/>
    </row>
    <row r="136" spans="1:36" s="96" customFormat="1">
      <c r="A136" s="355"/>
      <c r="B136" s="400"/>
      <c r="C136" s="84"/>
      <c r="D136" s="341" t="s">
        <v>1208</v>
      </c>
      <c r="E136" s="341"/>
      <c r="F136" s="341"/>
      <c r="G136" s="341"/>
      <c r="H136" s="341"/>
      <c r="I136" s="341"/>
      <c r="J136" s="341"/>
      <c r="K136" s="341"/>
      <c r="L136" s="341"/>
      <c r="M136" s="341"/>
      <c r="N136" s="342"/>
      <c r="O136" s="364"/>
      <c r="P136" s="360"/>
      <c r="Q136" s="416"/>
      <c r="R136" s="416"/>
      <c r="S136" s="364"/>
      <c r="T136" s="360"/>
      <c r="U136" s="390"/>
      <c r="V136" s="390"/>
      <c r="W136" s="390"/>
      <c r="X136" s="390"/>
      <c r="Y136" s="390"/>
      <c r="Z136" s="390"/>
      <c r="AA136" s="390"/>
      <c r="AB136" s="390"/>
      <c r="AC136" s="390"/>
      <c r="AD136" s="406"/>
      <c r="AE136" s="420"/>
      <c r="AF136" s="408"/>
      <c r="AI136" s="96">
        <f t="shared" ref="AI136:AI139" si="30">IF(Q136="",100,IF(Q136="Yes",1,IF(Q136="No",0,IF(Q136="Partial",0.5,IF(Q136="N/A",1.001)))))</f>
        <v>100</v>
      </c>
    </row>
    <row r="137" spans="1:36" s="96" customFormat="1">
      <c r="A137" s="355"/>
      <c r="B137" s="400"/>
      <c r="C137" s="84"/>
      <c r="D137" s="341" t="s">
        <v>1209</v>
      </c>
      <c r="E137" s="341"/>
      <c r="F137" s="341"/>
      <c r="G137" s="341"/>
      <c r="H137" s="341"/>
      <c r="I137" s="341"/>
      <c r="J137" s="341"/>
      <c r="K137" s="341"/>
      <c r="L137" s="341"/>
      <c r="M137" s="341"/>
      <c r="N137" s="342"/>
      <c r="O137" s="364"/>
      <c r="P137" s="360"/>
      <c r="Q137" s="416"/>
      <c r="R137" s="416"/>
      <c r="S137" s="364"/>
      <c r="T137" s="360"/>
      <c r="U137" s="390"/>
      <c r="V137" s="390"/>
      <c r="W137" s="390"/>
      <c r="X137" s="390"/>
      <c r="Y137" s="390"/>
      <c r="Z137" s="390"/>
      <c r="AA137" s="390"/>
      <c r="AB137" s="390"/>
      <c r="AC137" s="390"/>
      <c r="AD137" s="406"/>
      <c r="AE137" s="420"/>
      <c r="AF137" s="408"/>
      <c r="AI137" s="96">
        <f t="shared" si="30"/>
        <v>100</v>
      </c>
    </row>
    <row r="138" spans="1:36" s="96" customFormat="1" ht="26.25" customHeight="1">
      <c r="A138" s="355"/>
      <c r="B138" s="400"/>
      <c r="C138" s="84"/>
      <c r="D138" s="341" t="s">
        <v>1370</v>
      </c>
      <c r="E138" s="341"/>
      <c r="F138" s="341"/>
      <c r="G138" s="341"/>
      <c r="H138" s="341"/>
      <c r="I138" s="341"/>
      <c r="J138" s="341"/>
      <c r="K138" s="341"/>
      <c r="L138" s="341"/>
      <c r="M138" s="341"/>
      <c r="N138" s="342"/>
      <c r="O138" s="364"/>
      <c r="P138" s="360"/>
      <c r="Q138" s="416"/>
      <c r="R138" s="416"/>
      <c r="S138" s="364"/>
      <c r="T138" s="360"/>
      <c r="U138" s="390"/>
      <c r="V138" s="390"/>
      <c r="W138" s="390"/>
      <c r="X138" s="390"/>
      <c r="Y138" s="390"/>
      <c r="Z138" s="390"/>
      <c r="AA138" s="390"/>
      <c r="AB138" s="390"/>
      <c r="AC138" s="390"/>
      <c r="AD138" s="406"/>
      <c r="AE138" s="420"/>
      <c r="AF138" s="408"/>
      <c r="AI138" s="96">
        <f t="shared" si="30"/>
        <v>100</v>
      </c>
    </row>
    <row r="139" spans="1:36" s="96" customFormat="1" ht="12.75" customHeight="1">
      <c r="A139" s="355"/>
      <c r="B139" s="400"/>
      <c r="C139" s="84"/>
      <c r="D139" s="341" t="s">
        <v>1270</v>
      </c>
      <c r="E139" s="341"/>
      <c r="F139" s="341"/>
      <c r="G139" s="341"/>
      <c r="H139" s="341"/>
      <c r="I139" s="341"/>
      <c r="J139" s="341"/>
      <c r="K139" s="341"/>
      <c r="L139" s="341"/>
      <c r="M139" s="341"/>
      <c r="N139" s="342"/>
      <c r="O139" s="364"/>
      <c r="P139" s="360"/>
      <c r="Q139" s="416"/>
      <c r="R139" s="416"/>
      <c r="S139" s="364"/>
      <c r="T139" s="360"/>
      <c r="U139" s="390"/>
      <c r="V139" s="390"/>
      <c r="W139" s="390"/>
      <c r="X139" s="390"/>
      <c r="Y139" s="390"/>
      <c r="Z139" s="390"/>
      <c r="AA139" s="390"/>
      <c r="AB139" s="390"/>
      <c r="AC139" s="390"/>
      <c r="AD139" s="406"/>
      <c r="AE139" s="420"/>
      <c r="AF139" s="408"/>
      <c r="AI139" s="96">
        <f t="shared" si="30"/>
        <v>100</v>
      </c>
    </row>
    <row r="140" spans="1:36" s="96" customFormat="1">
      <c r="A140" s="357"/>
      <c r="B140" s="409"/>
      <c r="C140" s="84"/>
      <c r="D140" s="341" t="s">
        <v>1271</v>
      </c>
      <c r="E140" s="341"/>
      <c r="F140" s="341"/>
      <c r="G140" s="341"/>
      <c r="H140" s="341"/>
      <c r="I140" s="341"/>
      <c r="J140" s="341"/>
      <c r="K140" s="341"/>
      <c r="L140" s="341"/>
      <c r="M140" s="341"/>
      <c r="N140" s="342"/>
      <c r="O140" s="365"/>
      <c r="P140" s="362"/>
      <c r="Q140" s="416"/>
      <c r="R140" s="416"/>
      <c r="S140" s="365"/>
      <c r="T140" s="362"/>
      <c r="U140" s="329"/>
      <c r="V140" s="330"/>
      <c r="W140" s="330"/>
      <c r="X140" s="330"/>
      <c r="Y140" s="330"/>
      <c r="Z140" s="330"/>
      <c r="AA140" s="330"/>
      <c r="AB140" s="330"/>
      <c r="AC140" s="331"/>
      <c r="AD140" s="421"/>
      <c r="AE140" s="422"/>
      <c r="AF140" s="423"/>
      <c r="AI140" s="96">
        <f t="shared" ref="AI140" si="31">IF(Q140="",100,IF(Q140="Yes",1,IF(Q140="No",0,IF(Q140="Partial",0.5,IF(Q140="N/A",1.001)))))</f>
        <v>100</v>
      </c>
      <c r="AJ140" s="96">
        <f>SUM(AI136:AI140)</f>
        <v>500</v>
      </c>
    </row>
    <row r="141" spans="1:36" ht="13.5" customHeight="1">
      <c r="A141" s="399" t="s">
        <v>47</v>
      </c>
      <c r="B141" s="399"/>
      <c r="C141" s="399"/>
      <c r="D141" s="399"/>
      <c r="E141" s="399"/>
      <c r="F141" s="399"/>
      <c r="G141" s="399"/>
      <c r="H141" s="399"/>
      <c r="I141" s="399"/>
      <c r="J141" s="399"/>
      <c r="K141" s="399"/>
      <c r="L141" s="399"/>
      <c r="M141" s="399"/>
      <c r="N141" s="399"/>
      <c r="O141" s="328">
        <f>SUM(O135:P140)</f>
        <v>5</v>
      </c>
      <c r="P141" s="328"/>
      <c r="Q141" s="328"/>
      <c r="R141" s="328"/>
      <c r="S141" s="328">
        <f>SUM(S135:T140)</f>
        <v>0</v>
      </c>
      <c r="T141" s="328"/>
      <c r="U141" s="328"/>
      <c r="V141" s="328"/>
      <c r="W141" s="328"/>
      <c r="X141" s="328"/>
      <c r="Y141" s="328"/>
      <c r="Z141" s="328"/>
      <c r="AA141" s="328"/>
      <c r="AB141" s="328"/>
      <c r="AC141" s="328"/>
      <c r="AD141" s="399"/>
      <c r="AE141" s="399"/>
      <c r="AF141" s="399"/>
    </row>
    <row r="142" spans="1:36" ht="13.5" customHeight="1"/>
    <row r="143" spans="1:36" ht="13.5" customHeight="1">
      <c r="A143" s="396" t="s">
        <v>79</v>
      </c>
      <c r="B143" s="397"/>
      <c r="C143" s="397"/>
      <c r="D143" s="397"/>
      <c r="E143" s="397"/>
      <c r="F143" s="397"/>
      <c r="G143" s="397"/>
      <c r="H143" s="397"/>
      <c r="I143" s="397"/>
      <c r="J143" s="397"/>
      <c r="K143" s="397"/>
      <c r="L143" s="397"/>
      <c r="M143" s="397"/>
      <c r="N143" s="397"/>
      <c r="O143" s="397"/>
      <c r="P143" s="397"/>
      <c r="Q143" s="397"/>
      <c r="R143" s="397"/>
      <c r="S143" s="397"/>
      <c r="T143" s="397"/>
      <c r="U143" s="397"/>
      <c r="V143" s="397"/>
      <c r="W143" s="397"/>
      <c r="X143" s="397"/>
      <c r="Y143" s="397"/>
      <c r="Z143" s="397"/>
      <c r="AA143" s="397"/>
      <c r="AB143" s="397"/>
      <c r="AC143" s="397"/>
      <c r="AD143" s="397"/>
      <c r="AE143" s="397"/>
      <c r="AF143" s="398"/>
    </row>
    <row r="144" spans="1:36" ht="13.5" customHeight="1">
      <c r="A144" s="392" t="s">
        <v>1198</v>
      </c>
      <c r="B144" s="393"/>
      <c r="C144" s="393"/>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3"/>
      <c r="AD144" s="393"/>
      <c r="AE144" s="393"/>
      <c r="AF144" s="394"/>
    </row>
    <row r="145" spans="1:36" ht="13.5" customHeight="1"/>
    <row r="146" spans="1:36" ht="13.5" customHeight="1">
      <c r="A146" s="458" t="s">
        <v>84</v>
      </c>
      <c r="B146" s="458"/>
      <c r="C146" s="458"/>
      <c r="D146" s="458"/>
      <c r="E146" s="458"/>
      <c r="F146" s="458"/>
      <c r="G146" s="458"/>
      <c r="H146" s="458"/>
      <c r="I146" s="458"/>
      <c r="J146" s="458"/>
      <c r="K146" s="458"/>
      <c r="L146" s="458"/>
      <c r="M146" s="458"/>
      <c r="N146" s="458"/>
      <c r="O146" s="458"/>
      <c r="P146" s="458"/>
      <c r="Q146" s="458"/>
      <c r="R146" s="458"/>
      <c r="S146" s="458"/>
      <c r="T146" s="458"/>
      <c r="U146" s="458"/>
      <c r="V146" s="458"/>
      <c r="W146" s="458"/>
      <c r="X146" s="458"/>
      <c r="Y146" s="458"/>
      <c r="Z146" s="458"/>
      <c r="AA146" s="458"/>
      <c r="AB146" s="458"/>
      <c r="AC146" s="458"/>
      <c r="AD146" s="458"/>
      <c r="AE146" s="458"/>
      <c r="AF146" s="458"/>
    </row>
    <row r="147" spans="1:36" ht="13.5" customHeight="1">
      <c r="A147" s="417"/>
      <c r="B147" s="419"/>
      <c r="C147" s="417"/>
      <c r="D147" s="418"/>
      <c r="E147" s="418"/>
      <c r="F147" s="418"/>
      <c r="G147" s="418"/>
      <c r="H147" s="418"/>
      <c r="I147" s="418"/>
      <c r="J147" s="418"/>
      <c r="K147" s="418"/>
      <c r="L147" s="418"/>
      <c r="M147" s="418"/>
      <c r="N147" s="419"/>
      <c r="O147" s="328">
        <f>O141+O123+O88+O73+O60</f>
        <v>28</v>
      </c>
      <c r="P147" s="328"/>
      <c r="Q147" s="338"/>
      <c r="R147" s="339"/>
      <c r="S147" s="328">
        <f>S141+S123+S88+S73+S60</f>
        <v>0</v>
      </c>
      <c r="T147" s="328"/>
      <c r="U147" s="417"/>
      <c r="V147" s="418"/>
      <c r="W147" s="418"/>
      <c r="X147" s="418"/>
      <c r="Y147" s="418"/>
      <c r="Z147" s="418"/>
      <c r="AA147" s="418"/>
      <c r="AB147" s="418"/>
      <c r="AC147" s="418"/>
      <c r="AD147" s="418"/>
      <c r="AE147" s="418"/>
      <c r="AF147" s="419"/>
    </row>
    <row r="148" spans="1:36" ht="13.5" customHeight="1" thickBot="1"/>
    <row r="149" spans="1:36" ht="18.75" customHeight="1">
      <c r="A149" s="462" t="s">
        <v>925</v>
      </c>
      <c r="B149" s="463"/>
      <c r="C149" s="463"/>
      <c r="D149" s="463"/>
      <c r="E149" s="463"/>
      <c r="F149" s="463"/>
      <c r="G149" s="463"/>
      <c r="H149" s="464"/>
    </row>
    <row r="150" spans="1:36" ht="18.75" customHeight="1">
      <c r="A150" s="466" t="s">
        <v>1675</v>
      </c>
      <c r="B150" s="467"/>
      <c r="C150" s="467"/>
      <c r="D150" s="467"/>
      <c r="E150" s="467"/>
      <c r="F150" s="467"/>
      <c r="G150" s="467"/>
      <c r="H150" s="468"/>
    </row>
    <row r="151" spans="1:36" ht="18.75" customHeight="1">
      <c r="A151" s="466" t="s">
        <v>1676</v>
      </c>
      <c r="B151" s="467"/>
      <c r="C151" s="467"/>
      <c r="D151" s="467"/>
      <c r="E151" s="467"/>
      <c r="F151" s="467"/>
      <c r="G151" s="467"/>
      <c r="H151" s="468"/>
    </row>
    <row r="152" spans="1:36" ht="18.75" customHeight="1">
      <c r="A152" s="466" t="s">
        <v>990</v>
      </c>
      <c r="B152" s="467"/>
      <c r="C152" s="467"/>
      <c r="D152" s="467"/>
      <c r="E152" s="467"/>
      <c r="F152" s="467"/>
      <c r="G152" s="467"/>
      <c r="H152" s="468"/>
    </row>
    <row r="153" spans="1:36" s="112" customFormat="1" ht="18.75" customHeight="1">
      <c r="A153" s="466" t="s">
        <v>1677</v>
      </c>
      <c r="B153" s="467"/>
      <c r="C153" s="467"/>
      <c r="D153" s="467"/>
      <c r="E153" s="467"/>
      <c r="F153" s="467"/>
      <c r="G153" s="467"/>
      <c r="H153" s="468"/>
      <c r="AJ153" s="67"/>
    </row>
    <row r="154" spans="1:36" s="112" customFormat="1" ht="18.75" customHeight="1">
      <c r="A154" s="466" t="s">
        <v>1678</v>
      </c>
      <c r="B154" s="467"/>
      <c r="C154" s="467"/>
      <c r="D154" s="467"/>
      <c r="E154" s="467"/>
      <c r="F154" s="467"/>
      <c r="G154" s="467"/>
      <c r="H154" s="468"/>
      <c r="AJ154" s="67" t="s">
        <v>5</v>
      </c>
    </row>
    <row r="155" spans="1:36" s="112" customFormat="1" ht="18.75" customHeight="1">
      <c r="A155" s="466" t="s">
        <v>1679</v>
      </c>
      <c r="B155" s="467"/>
      <c r="C155" s="467"/>
      <c r="D155" s="467"/>
      <c r="E155" s="467"/>
      <c r="F155" s="467"/>
      <c r="G155" s="467"/>
      <c r="H155" s="468"/>
      <c r="AJ155" s="67" t="s">
        <v>7</v>
      </c>
    </row>
    <row r="156" spans="1:36" s="112" customFormat="1" ht="18.75" customHeight="1">
      <c r="A156" s="466" t="s">
        <v>1680</v>
      </c>
      <c r="B156" s="467"/>
      <c r="C156" s="467"/>
      <c r="D156" s="467"/>
      <c r="E156" s="467"/>
      <c r="F156" s="467"/>
      <c r="G156" s="467"/>
      <c r="H156" s="468"/>
      <c r="AJ156" s="67" t="s">
        <v>29</v>
      </c>
    </row>
    <row r="157" spans="1:36" s="112" customFormat="1" ht="18.75" customHeight="1" thickBot="1">
      <c r="A157" s="469" t="s">
        <v>1681</v>
      </c>
      <c r="B157" s="470"/>
      <c r="C157" s="470"/>
      <c r="D157" s="470"/>
      <c r="E157" s="470"/>
      <c r="F157" s="470"/>
      <c r="G157" s="470"/>
      <c r="H157" s="471"/>
      <c r="AJ157" s="67"/>
    </row>
    <row r="158" spans="1:36" s="112" customFormat="1" ht="15">
      <c r="AJ158" s="67" t="s">
        <v>5</v>
      </c>
    </row>
    <row r="159" spans="1:36" s="112" customFormat="1" ht="15">
      <c r="AJ159" s="67" t="s">
        <v>85</v>
      </c>
    </row>
    <row r="160" spans="1:36" s="112" customFormat="1" ht="15">
      <c r="AJ160" s="67" t="s">
        <v>7</v>
      </c>
    </row>
    <row r="161" spans="36:36" s="112" customFormat="1" ht="15">
      <c r="AJ161" s="67" t="s">
        <v>29</v>
      </c>
    </row>
    <row r="162" spans="36:36" s="112" customFormat="1"/>
    <row r="163" spans="36:36" s="112" customFormat="1"/>
    <row r="164" spans="36:36" s="112" customFormat="1"/>
    <row r="165" spans="36:36" s="112" customFormat="1"/>
    <row r="166" spans="36:36" s="112" customFormat="1"/>
    <row r="167" spans="36:36" s="112" customFormat="1"/>
    <row r="168" spans="36:36" s="112" customFormat="1"/>
    <row r="169" spans="36:36" s="112" customFormat="1"/>
  </sheetData>
  <sheetProtection algorithmName="SHA-512" hashValue="clGmLWCIHb4vjV1LUcyF9yNOBrl4PnPOp+UtcEn55ILWxhUbqZobqO7r1KKGK0eq02QKjQv4tAN8JJRw1QRPSA==" saltValue="XHILedbbJWlt/Zg03TvETQ==" spinCount="100000" sheet="1" objects="1" scenarios="1"/>
  <mergeCells count="342">
    <mergeCell ref="A153:H153"/>
    <mergeCell ref="A154:H154"/>
    <mergeCell ref="A155:H155"/>
    <mergeCell ref="A156:H156"/>
    <mergeCell ref="A157:H157"/>
    <mergeCell ref="A95:B97"/>
    <mergeCell ref="A104:B122"/>
    <mergeCell ref="C120:N120"/>
    <mergeCell ref="Q120:R120"/>
    <mergeCell ref="A103:N103"/>
    <mergeCell ref="C95:N95"/>
    <mergeCell ref="O95:P97"/>
    <mergeCell ref="Q95:R95"/>
    <mergeCell ref="D101:N101"/>
    <mergeCell ref="A146:AF146"/>
    <mergeCell ref="A147:B147"/>
    <mergeCell ref="C147:N147"/>
    <mergeCell ref="O147:P147"/>
    <mergeCell ref="Q147:R147"/>
    <mergeCell ref="S147:T147"/>
    <mergeCell ref="U147:AF147"/>
    <mergeCell ref="A143:AF143"/>
    <mergeCell ref="A144:AF144"/>
    <mergeCell ref="A149:H149"/>
    <mergeCell ref="U120:AC120"/>
    <mergeCell ref="A125:AF125"/>
    <mergeCell ref="A126:AF126"/>
    <mergeCell ref="A128:AF128"/>
    <mergeCell ref="A129:AF129"/>
    <mergeCell ref="Q104:R104"/>
    <mergeCell ref="C107:N107"/>
    <mergeCell ref="Q107:R107"/>
    <mergeCell ref="C108:N108"/>
    <mergeCell ref="C110:N110"/>
    <mergeCell ref="Q110:R110"/>
    <mergeCell ref="U110:AC110"/>
    <mergeCell ref="Q105:R105"/>
    <mergeCell ref="U105:AC105"/>
    <mergeCell ref="C106:N106"/>
    <mergeCell ref="Q106:R106"/>
    <mergeCell ref="C122:N122"/>
    <mergeCell ref="Q122:R122"/>
    <mergeCell ref="O103:P122"/>
    <mergeCell ref="Q103:R103"/>
    <mergeCell ref="S103:T122"/>
    <mergeCell ref="E117:N117"/>
    <mergeCell ref="U103:AC103"/>
    <mergeCell ref="C105:N105"/>
    <mergeCell ref="U101:AC101"/>
    <mergeCell ref="C98:N98"/>
    <mergeCell ref="Q98:R98"/>
    <mergeCell ref="U98:AC98"/>
    <mergeCell ref="Q99:R99"/>
    <mergeCell ref="U99:AC99"/>
    <mergeCell ref="U109:AC109"/>
    <mergeCell ref="S88:T88"/>
    <mergeCell ref="U122:AC122"/>
    <mergeCell ref="U111:AC111"/>
    <mergeCell ref="C97:N97"/>
    <mergeCell ref="Q97:R97"/>
    <mergeCell ref="C112:N112"/>
    <mergeCell ref="Q112:R112"/>
    <mergeCell ref="C109:N109"/>
    <mergeCell ref="C104:N104"/>
    <mergeCell ref="U112:AC112"/>
    <mergeCell ref="U106:AC106"/>
    <mergeCell ref="Q108:R108"/>
    <mergeCell ref="U104:AC104"/>
    <mergeCell ref="U107:AC107"/>
    <mergeCell ref="U108:AC108"/>
    <mergeCell ref="C92:N93"/>
    <mergeCell ref="O92:P93"/>
    <mergeCell ref="AD58:AF59"/>
    <mergeCell ref="C59:N59"/>
    <mergeCell ref="A58:B59"/>
    <mergeCell ref="C58:N58"/>
    <mergeCell ref="O58:P59"/>
    <mergeCell ref="Q58:R59"/>
    <mergeCell ref="C111:N111"/>
    <mergeCell ref="Q111:R111"/>
    <mergeCell ref="Q109:R109"/>
    <mergeCell ref="A98:B101"/>
    <mergeCell ref="O98:P101"/>
    <mergeCell ref="Q87:R87"/>
    <mergeCell ref="U87:AC87"/>
    <mergeCell ref="S58:T59"/>
    <mergeCell ref="U58:AC59"/>
    <mergeCell ref="A90:AF90"/>
    <mergeCell ref="AD88:AF88"/>
    <mergeCell ref="A88:B88"/>
    <mergeCell ref="A92:B93"/>
    <mergeCell ref="A91:AF91"/>
    <mergeCell ref="U88:AC88"/>
    <mergeCell ref="C88:N88"/>
    <mergeCell ref="O88:P88"/>
    <mergeCell ref="Q88:R88"/>
    <mergeCell ref="A62:AF62"/>
    <mergeCell ref="A63:AF63"/>
    <mergeCell ref="A65:AF65"/>
    <mergeCell ref="A66:AF66"/>
    <mergeCell ref="AD85:AF87"/>
    <mergeCell ref="D86:N86"/>
    <mergeCell ref="Q86:R86"/>
    <mergeCell ref="AD72:AF72"/>
    <mergeCell ref="A75:AF75"/>
    <mergeCell ref="A76:AF76"/>
    <mergeCell ref="A78:AF78"/>
    <mergeCell ref="D87:N87"/>
    <mergeCell ref="O73:P73"/>
    <mergeCell ref="Q73:R73"/>
    <mergeCell ref="S73:T73"/>
    <mergeCell ref="U73:AC73"/>
    <mergeCell ref="A85:B87"/>
    <mergeCell ref="O85:P87"/>
    <mergeCell ref="Q85:R85"/>
    <mergeCell ref="S85:T87"/>
    <mergeCell ref="B38:H38"/>
    <mergeCell ref="B39:H39"/>
    <mergeCell ref="B40:H40"/>
    <mergeCell ref="B41:C41"/>
    <mergeCell ref="D41:H41"/>
    <mergeCell ref="B42:H42"/>
    <mergeCell ref="B43:H43"/>
    <mergeCell ref="B44:H44"/>
    <mergeCell ref="B45:H45"/>
    <mergeCell ref="S95:T97"/>
    <mergeCell ref="U95:AC95"/>
    <mergeCell ref="AD95:AF97"/>
    <mergeCell ref="C96:N96"/>
    <mergeCell ref="Q96:R96"/>
    <mergeCell ref="U96:AC96"/>
    <mergeCell ref="U97:AC97"/>
    <mergeCell ref="B29:C29"/>
    <mergeCell ref="D29:H29"/>
    <mergeCell ref="B30:H30"/>
    <mergeCell ref="B31:H31"/>
    <mergeCell ref="U55:AC55"/>
    <mergeCell ref="D56:N56"/>
    <mergeCell ref="Q56:R56"/>
    <mergeCell ref="U56:AC56"/>
    <mergeCell ref="A72:B72"/>
    <mergeCell ref="B36:H36"/>
    <mergeCell ref="B37:C37"/>
    <mergeCell ref="D37:H37"/>
    <mergeCell ref="A47:AF47"/>
    <mergeCell ref="A49:B50"/>
    <mergeCell ref="C49:N50"/>
    <mergeCell ref="O49:P50"/>
    <mergeCell ref="Q49:R50"/>
    <mergeCell ref="B19:H19"/>
    <mergeCell ref="B20:H20"/>
    <mergeCell ref="B23:H23"/>
    <mergeCell ref="B16:H16"/>
    <mergeCell ref="I16:J16"/>
    <mergeCell ref="K16:L16"/>
    <mergeCell ref="M16:N16"/>
    <mergeCell ref="O16:P16"/>
    <mergeCell ref="B17:C17"/>
    <mergeCell ref="D17:H17"/>
    <mergeCell ref="I5:L5"/>
    <mergeCell ref="B10:H10"/>
    <mergeCell ref="B11:H11"/>
    <mergeCell ref="B12:H12"/>
    <mergeCell ref="B8:H8"/>
    <mergeCell ref="B9:H9"/>
    <mergeCell ref="B35:H35"/>
    <mergeCell ref="B32:H32"/>
    <mergeCell ref="B33:C33"/>
    <mergeCell ref="D33:H33"/>
    <mergeCell ref="B34:H34"/>
    <mergeCell ref="B18:H18"/>
    <mergeCell ref="B21:C21"/>
    <mergeCell ref="D21:H21"/>
    <mergeCell ref="B22:H22"/>
    <mergeCell ref="B24:H24"/>
    <mergeCell ref="B25:C25"/>
    <mergeCell ref="D25:H25"/>
    <mergeCell ref="B26:H26"/>
    <mergeCell ref="B27:H27"/>
    <mergeCell ref="B28:H28"/>
    <mergeCell ref="B14:H14"/>
    <mergeCell ref="B6:H6"/>
    <mergeCell ref="B13:H13"/>
    <mergeCell ref="A2:AF2"/>
    <mergeCell ref="AD83:AF84"/>
    <mergeCell ref="U86:AC86"/>
    <mergeCell ref="C85:N85"/>
    <mergeCell ref="Q72:R72"/>
    <mergeCell ref="B4:Q4"/>
    <mergeCell ref="T4:AI4"/>
    <mergeCell ref="B5:H5"/>
    <mergeCell ref="B7:H7"/>
    <mergeCell ref="U85:AC85"/>
    <mergeCell ref="Q70:R71"/>
    <mergeCell ref="S70:T71"/>
    <mergeCell ref="U70:AC71"/>
    <mergeCell ref="AD70:AF71"/>
    <mergeCell ref="AD73:AF73"/>
    <mergeCell ref="A81:AF81"/>
    <mergeCell ref="A83:B84"/>
    <mergeCell ref="C83:N84"/>
    <mergeCell ref="O83:P84"/>
    <mergeCell ref="Q83:R84"/>
    <mergeCell ref="S83:T84"/>
    <mergeCell ref="U83:AC84"/>
    <mergeCell ref="A73:B73"/>
    <mergeCell ref="C73:N73"/>
    <mergeCell ref="A1:AF1"/>
    <mergeCell ref="A60:B60"/>
    <mergeCell ref="C60:N60"/>
    <mergeCell ref="O60:P60"/>
    <mergeCell ref="Q60:R60"/>
    <mergeCell ref="S60:T60"/>
    <mergeCell ref="U60:AC60"/>
    <mergeCell ref="AD60:AF60"/>
    <mergeCell ref="U92:AC93"/>
    <mergeCell ref="AD92:AF93"/>
    <mergeCell ref="Q92:R93"/>
    <mergeCell ref="S92:T93"/>
    <mergeCell ref="U52:AC52"/>
    <mergeCell ref="D53:N53"/>
    <mergeCell ref="Q53:R53"/>
    <mergeCell ref="U53:AC53"/>
    <mergeCell ref="U72:AC72"/>
    <mergeCell ref="C72:N72"/>
    <mergeCell ref="O72:P72"/>
    <mergeCell ref="S72:T72"/>
    <mergeCell ref="A68:AF68"/>
    <mergeCell ref="A70:B71"/>
    <mergeCell ref="C70:N71"/>
    <mergeCell ref="O70:P71"/>
    <mergeCell ref="S49:T50"/>
    <mergeCell ref="U49:AC50"/>
    <mergeCell ref="AD49:AF50"/>
    <mergeCell ref="U57:AC57"/>
    <mergeCell ref="A51:B57"/>
    <mergeCell ref="C51:N51"/>
    <mergeCell ref="O51:P57"/>
    <mergeCell ref="Q51:R51"/>
    <mergeCell ref="S51:T57"/>
    <mergeCell ref="U51:AC51"/>
    <mergeCell ref="AD51:AF57"/>
    <mergeCell ref="D52:N52"/>
    <mergeCell ref="Q52:R52"/>
    <mergeCell ref="D57:N57"/>
    <mergeCell ref="Q57:R57"/>
    <mergeCell ref="A48:AF48"/>
    <mergeCell ref="D54:N54"/>
    <mergeCell ref="Q54:R54"/>
    <mergeCell ref="U54:AC54"/>
    <mergeCell ref="D55:N55"/>
    <mergeCell ref="Q55:R55"/>
    <mergeCell ref="D140:N140"/>
    <mergeCell ref="Q135:R135"/>
    <mergeCell ref="U135:AC135"/>
    <mergeCell ref="D136:N136"/>
    <mergeCell ref="Q136:R136"/>
    <mergeCell ref="Q140:R140"/>
    <mergeCell ref="U140:AC140"/>
    <mergeCell ref="AD98:AF101"/>
    <mergeCell ref="D99:N99"/>
    <mergeCell ref="D100:N100"/>
    <mergeCell ref="Q100:R100"/>
    <mergeCell ref="U100:AC100"/>
    <mergeCell ref="Q101:R101"/>
    <mergeCell ref="S98:T101"/>
    <mergeCell ref="AD103:AF122"/>
    <mergeCell ref="C119:N119"/>
    <mergeCell ref="Q119:R119"/>
    <mergeCell ref="U119:AC119"/>
    <mergeCell ref="U141:AC141"/>
    <mergeCell ref="AD141:AF141"/>
    <mergeCell ref="A141:B141"/>
    <mergeCell ref="C141:N141"/>
    <mergeCell ref="O141:P141"/>
    <mergeCell ref="Q141:R141"/>
    <mergeCell ref="S141:T141"/>
    <mergeCell ref="AD123:AF123"/>
    <mergeCell ref="A123:B123"/>
    <mergeCell ref="C123:N123"/>
    <mergeCell ref="O123:P123"/>
    <mergeCell ref="Q123:R123"/>
    <mergeCell ref="S123:T123"/>
    <mergeCell ref="U123:AC123"/>
    <mergeCell ref="D138:N138"/>
    <mergeCell ref="A131:AF131"/>
    <mergeCell ref="A133:B134"/>
    <mergeCell ref="C133:N134"/>
    <mergeCell ref="O133:P134"/>
    <mergeCell ref="Q133:R134"/>
    <mergeCell ref="S133:T134"/>
    <mergeCell ref="U133:AC134"/>
    <mergeCell ref="AD133:AF134"/>
    <mergeCell ref="A132:AF132"/>
    <mergeCell ref="A150:H150"/>
    <mergeCell ref="A151:H151"/>
    <mergeCell ref="A152:H152"/>
    <mergeCell ref="A79:AF79"/>
    <mergeCell ref="A69:AF69"/>
    <mergeCell ref="A82:AF82"/>
    <mergeCell ref="AD135:AF140"/>
    <mergeCell ref="U138:AC138"/>
    <mergeCell ref="Q139:R139"/>
    <mergeCell ref="U139:AC139"/>
    <mergeCell ref="D139:N139"/>
    <mergeCell ref="Q137:R137"/>
    <mergeCell ref="U137:AC137"/>
    <mergeCell ref="A102:B102"/>
    <mergeCell ref="C102:N102"/>
    <mergeCell ref="O102:P102"/>
    <mergeCell ref="Q102:R102"/>
    <mergeCell ref="S102:T102"/>
    <mergeCell ref="U102:AC102"/>
    <mergeCell ref="AD102:AF102"/>
    <mergeCell ref="A135:B140"/>
    <mergeCell ref="C135:N135"/>
    <mergeCell ref="D137:N137"/>
    <mergeCell ref="Q138:R138"/>
    <mergeCell ref="O135:P140"/>
    <mergeCell ref="S135:T140"/>
    <mergeCell ref="U136:AC136"/>
    <mergeCell ref="Q117:R117"/>
    <mergeCell ref="U117:AC117"/>
    <mergeCell ref="A94:AF94"/>
    <mergeCell ref="C121:N121"/>
    <mergeCell ref="Q121:R121"/>
    <mergeCell ref="U121:AC121"/>
    <mergeCell ref="Q113:R113"/>
    <mergeCell ref="U113:AC113"/>
    <mergeCell ref="Q114:R114"/>
    <mergeCell ref="U114:AC114"/>
    <mergeCell ref="Q116:R116"/>
    <mergeCell ref="U116:AC116"/>
    <mergeCell ref="E118:N118"/>
    <mergeCell ref="Q118:R118"/>
    <mergeCell ref="U118:AC118"/>
    <mergeCell ref="C113:N113"/>
    <mergeCell ref="D114:N114"/>
    <mergeCell ref="D115:N115"/>
    <mergeCell ref="Q115:R115"/>
    <mergeCell ref="U115:AC115"/>
    <mergeCell ref="E116:N116"/>
  </mergeCells>
  <phoneticPr fontId="16" type="noConversion"/>
  <dataValidations count="2">
    <dataValidation type="list" allowBlank="1" showInputMessage="1" showErrorMessage="1" sqref="Q99:R102 Q136:R140 Q96:R97" xr:uid="{70134379-A409-40CB-B129-670B42927529}">
      <formula1>$AJ$153:$AJ$155</formula1>
    </dataValidation>
    <dataValidation type="list" allowBlank="1" showInputMessage="1" showErrorMessage="1" sqref="Q52:R59 Q72:R72 Q86:R87 Q116:R122 Q104:R112 Q114:R114" xr:uid="{6CF975FF-F673-42BF-89BD-D960FDCEFD95}">
      <formula1>$AJ$157:$AJ$160</formula1>
    </dataValidation>
  </dataValidations>
  <hyperlinks>
    <hyperlink ref="A150:E150" location="'Smear-Xpert Module'!A1" display="- Smear-Xpert Module" xr:uid="{3A765C3C-68B6-41A5-A848-52FE2B77D3A5}"/>
    <hyperlink ref="A151:E151" location="'Culture Module'!A1" display="- Culture module" xr:uid="{AD2244FA-3A8A-4548-8361-E4BCAC6E12C4}"/>
    <hyperlink ref="A152:E152" location="'DST Module'!A1" display="- DST module" xr:uid="{FB01AD21-F13B-4980-91AE-47F848C1AEE9}"/>
    <hyperlink ref="A153:E153" location="'Culture Module'!A1" display="- Culture module" xr:uid="{371B3178-86B9-4B18-91CB-48C7D1DE48C4}"/>
    <hyperlink ref="A154:E154" location="'DST Module'!A1" display="- DST module" xr:uid="{56A80C85-49DC-4049-BC71-59EC38CB56B5}"/>
    <hyperlink ref="A155:E155" location="'Smear-Xpert Module'!A1" display="- Smear-Xpert Module" xr:uid="{407BDB79-6C28-4842-90C9-8721B03F3299}"/>
    <hyperlink ref="A156:E156" location="'Culture Module'!A1" display="- Culture module" xr:uid="{C77293A9-3B67-4123-AEF4-2EBC74BB941E}"/>
    <hyperlink ref="A157:E157" location="'DST Module'!A1" display="- DST module" xr:uid="{CF4D85B1-D3C0-4E24-A117-541640E8B946}"/>
    <hyperlink ref="A150:H150" location="'General TB Module'!A1" display="- General module" xr:uid="{1CEB8ED4-A750-4301-AAD9-905878057152}"/>
    <hyperlink ref="A151:H151" location="Smear!A1" display="- Smear module" xr:uid="{DA692CAC-75B8-4042-BE4D-73654699C287}"/>
    <hyperlink ref="A152:H152" location="Culture!A1" display="- Culture module" xr:uid="{14C37D46-2F2F-4F0D-A7DD-C0ACD9BEC4D9}"/>
    <hyperlink ref="A153:H153" location="Xpert!A1" display="- Xpert module" xr:uid="{2F226788-150F-4818-A342-3606B62406AA}"/>
    <hyperlink ref="A154:H154" location="'TB LAMP'!A1" display="- TB-LAMP module" xr:uid="{40E192A8-76D1-4944-B75B-0E4BE983606F}"/>
    <hyperlink ref="A155:H155" location="'LF LAM'!A1" display="- LF-LAM module" xr:uid="{6DCFC6F5-DE38-43FD-B525-DCB094A45CEE}"/>
    <hyperlink ref="A156:H156" location="LPA!A1" display="- LPA module" xr:uid="{433CDAC1-A51D-4CD0-9B29-B79BBF23B2A0}"/>
    <hyperlink ref="A157:H157" location="Truenat!A1" display="- Truenat module" xr:uid="{AB9F61E5-1965-4B58-BC9E-CD122F230B78}"/>
  </hyperlink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C061B-CA04-4572-A079-B0F57F995C3A}">
  <sheetPr>
    <tabColor rgb="FF00B050"/>
  </sheetPr>
  <dimension ref="A1:AJ138"/>
  <sheetViews>
    <sheetView showGridLines="0" zoomScaleNormal="100" zoomScaleSheetLayoutView="50" workbookViewId="0">
      <pane ySplit="2" topLeftCell="A3" activePane="bottomLeft" state="frozen"/>
      <selection pane="bottomLeft" sqref="A1:AF1"/>
    </sheetView>
  </sheetViews>
  <sheetFormatPr baseColWidth="10" defaultColWidth="9.1640625" defaultRowHeight="14"/>
  <cols>
    <col min="1" max="7" width="5.5" style="67" customWidth="1"/>
    <col min="8" max="8" width="6.33203125" style="67" customWidth="1"/>
    <col min="9" max="16" width="5.5" style="67" customWidth="1"/>
    <col min="17" max="17" width="5.83203125" style="67" bestFit="1" customWidth="1"/>
    <col min="18" max="34" width="5.5" style="67" customWidth="1"/>
    <col min="35" max="36" width="5.5" style="67" hidden="1" customWidth="1"/>
    <col min="37" max="37" width="5.5" style="67" customWidth="1"/>
    <col min="38" max="38" width="9.1640625" style="67" customWidth="1"/>
    <col min="39" max="16384" width="9.1640625" style="67"/>
  </cols>
  <sheetData>
    <row r="1" spans="1:35" ht="128" customHeight="1">
      <c r="A1" s="451" t="s">
        <v>1734</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row>
    <row r="2" spans="1:35" ht="33.75" customHeight="1">
      <c r="A2" s="320" t="s">
        <v>1269</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row>
    <row r="3" spans="1:35" ht="13.5" customHeight="1">
      <c r="A3" s="109"/>
      <c r="B3" s="109"/>
      <c r="C3" s="109"/>
      <c r="D3" s="109"/>
      <c r="E3" s="109"/>
      <c r="F3" s="109"/>
      <c r="G3" s="109"/>
      <c r="H3" s="109"/>
      <c r="I3" s="109"/>
      <c r="J3" s="109"/>
      <c r="K3" s="109"/>
      <c r="L3" s="109"/>
      <c r="M3" s="109"/>
      <c r="N3" s="109"/>
      <c r="O3" s="109"/>
      <c r="P3" s="109"/>
      <c r="Q3" s="109"/>
      <c r="R3" s="109"/>
      <c r="S3" s="109"/>
      <c r="T3" s="109"/>
      <c r="U3" s="109"/>
      <c r="V3" s="109"/>
      <c r="W3" s="110"/>
      <c r="X3" s="110"/>
      <c r="Y3" s="110"/>
      <c r="Z3" s="110"/>
      <c r="AA3" s="110"/>
      <c r="AB3" s="110"/>
      <c r="AC3" s="110"/>
      <c r="AD3" s="110"/>
      <c r="AE3" s="110"/>
      <c r="AF3" s="110"/>
    </row>
    <row r="4" spans="1:35" s="96" customFormat="1" ht="13.5" customHeight="1">
      <c r="A4" s="67" t="s">
        <v>1213</v>
      </c>
      <c r="B4" s="465" t="s">
        <v>992</v>
      </c>
      <c r="C4" s="465"/>
      <c r="D4" s="465"/>
      <c r="E4" s="465"/>
      <c r="F4" s="465"/>
      <c r="G4" s="465"/>
      <c r="H4" s="465"/>
      <c r="I4" s="465"/>
      <c r="J4" s="465"/>
      <c r="K4" s="465"/>
      <c r="L4" s="465"/>
      <c r="M4" s="465"/>
      <c r="N4" s="465"/>
      <c r="O4" s="465"/>
      <c r="P4" s="465"/>
      <c r="Q4" s="465"/>
      <c r="S4" s="67"/>
      <c r="T4" s="459"/>
      <c r="U4" s="459"/>
      <c r="V4" s="459"/>
      <c r="W4" s="459"/>
      <c r="X4" s="459"/>
      <c r="Y4" s="459"/>
      <c r="Z4" s="459"/>
      <c r="AA4" s="459"/>
      <c r="AB4" s="459"/>
      <c r="AC4" s="459"/>
      <c r="AD4" s="459"/>
      <c r="AE4" s="459"/>
      <c r="AF4" s="459"/>
      <c r="AG4" s="459"/>
      <c r="AH4" s="459"/>
      <c r="AI4" s="459"/>
    </row>
    <row r="5" spans="1:35" ht="15">
      <c r="B5" s="506" t="s">
        <v>1225</v>
      </c>
      <c r="C5" s="506"/>
      <c r="D5" s="506"/>
      <c r="E5" s="506"/>
      <c r="F5" s="506"/>
      <c r="G5" s="506"/>
      <c r="H5" s="506"/>
      <c r="I5" s="97" t="s">
        <v>97</v>
      </c>
      <c r="J5" s="97" t="s">
        <v>98</v>
      </c>
      <c r="K5" s="97" t="s">
        <v>99</v>
      </c>
      <c r="L5" s="97" t="s">
        <v>100</v>
      </c>
      <c r="M5" s="73"/>
    </row>
    <row r="6" spans="1:35">
      <c r="B6" s="337" t="s">
        <v>1214</v>
      </c>
      <c r="C6" s="337"/>
      <c r="D6" s="337"/>
      <c r="E6" s="337"/>
      <c r="F6" s="337"/>
      <c r="G6" s="337"/>
      <c r="H6" s="337"/>
      <c r="I6" s="59"/>
      <c r="J6" s="59"/>
      <c r="K6" s="59"/>
      <c r="L6" s="59"/>
      <c r="M6" s="98">
        <f>SUM(I6:L6)</f>
        <v>0</v>
      </c>
    </row>
    <row r="7" spans="1:35">
      <c r="B7" s="337" t="s">
        <v>1215</v>
      </c>
      <c r="C7" s="337"/>
      <c r="D7" s="337"/>
      <c r="E7" s="337"/>
      <c r="F7" s="337"/>
      <c r="G7" s="337"/>
      <c r="H7" s="337"/>
      <c r="I7" s="59"/>
      <c r="J7" s="59"/>
      <c r="K7" s="59"/>
      <c r="L7" s="59"/>
      <c r="M7" s="98">
        <f t="shared" ref="M7:M15" si="0">SUM(I7:L7)</f>
        <v>0</v>
      </c>
    </row>
    <row r="8" spans="1:35">
      <c r="B8" s="337" t="s">
        <v>1216</v>
      </c>
      <c r="C8" s="337"/>
      <c r="D8" s="337"/>
      <c r="E8" s="337"/>
      <c r="F8" s="337"/>
      <c r="G8" s="337"/>
      <c r="H8" s="337"/>
      <c r="I8" s="59"/>
      <c r="J8" s="59"/>
      <c r="K8" s="59"/>
      <c r="L8" s="59"/>
      <c r="M8" s="98">
        <f t="shared" si="0"/>
        <v>0</v>
      </c>
    </row>
    <row r="9" spans="1:35">
      <c r="B9" s="337" t="s">
        <v>1210</v>
      </c>
      <c r="C9" s="337"/>
      <c r="D9" s="337"/>
      <c r="E9" s="337"/>
      <c r="F9" s="337"/>
      <c r="G9" s="337"/>
      <c r="H9" s="337"/>
      <c r="I9" s="59"/>
      <c r="J9" s="59"/>
      <c r="K9" s="59"/>
      <c r="L9" s="59"/>
      <c r="M9" s="98">
        <f>SUM(I9:L9)</f>
        <v>0</v>
      </c>
    </row>
    <row r="10" spans="1:35">
      <c r="B10" s="337" t="s">
        <v>1217</v>
      </c>
      <c r="C10" s="337"/>
      <c r="D10" s="337"/>
      <c r="E10" s="337"/>
      <c r="F10" s="337"/>
      <c r="G10" s="337"/>
      <c r="H10" s="337"/>
      <c r="I10" s="59"/>
      <c r="J10" s="59"/>
      <c r="K10" s="59"/>
      <c r="L10" s="59"/>
      <c r="M10" s="98">
        <f t="shared" si="0"/>
        <v>0</v>
      </c>
    </row>
    <row r="11" spans="1:35">
      <c r="B11" s="337" t="s">
        <v>1218</v>
      </c>
      <c r="C11" s="337"/>
      <c r="D11" s="337"/>
      <c r="E11" s="337"/>
      <c r="F11" s="337"/>
      <c r="G11" s="337"/>
      <c r="H11" s="337"/>
      <c r="I11" s="59"/>
      <c r="J11" s="59"/>
      <c r="K11" s="59"/>
      <c r="L11" s="59"/>
      <c r="M11" s="98">
        <f t="shared" ref="M11:M12" si="1">SUM(I11:L11)</f>
        <v>0</v>
      </c>
    </row>
    <row r="12" spans="1:35">
      <c r="B12" s="337" t="s">
        <v>1219</v>
      </c>
      <c r="C12" s="337"/>
      <c r="D12" s="337"/>
      <c r="E12" s="337"/>
      <c r="F12" s="337"/>
      <c r="G12" s="337"/>
      <c r="H12" s="337"/>
      <c r="I12" s="59"/>
      <c r="J12" s="59"/>
      <c r="K12" s="59"/>
      <c r="L12" s="59"/>
      <c r="M12" s="98">
        <f t="shared" si="1"/>
        <v>0</v>
      </c>
    </row>
    <row r="13" spans="1:35">
      <c r="B13" s="337" t="s">
        <v>1220</v>
      </c>
      <c r="C13" s="337"/>
      <c r="D13" s="337"/>
      <c r="E13" s="337"/>
      <c r="F13" s="337"/>
      <c r="G13" s="337"/>
      <c r="H13" s="337"/>
      <c r="I13" s="59"/>
      <c r="J13" s="59"/>
      <c r="K13" s="59"/>
      <c r="L13" s="59"/>
      <c r="M13" s="98">
        <f t="shared" si="0"/>
        <v>0</v>
      </c>
    </row>
    <row r="14" spans="1:35">
      <c r="B14" s="337" t="s">
        <v>1221</v>
      </c>
      <c r="C14" s="337"/>
      <c r="D14" s="337"/>
      <c r="E14" s="337"/>
      <c r="F14" s="337"/>
      <c r="G14" s="337"/>
      <c r="H14" s="337"/>
      <c r="I14" s="59"/>
      <c r="J14" s="59"/>
      <c r="K14" s="59"/>
      <c r="L14" s="59"/>
      <c r="M14" s="98">
        <f t="shared" si="0"/>
        <v>0</v>
      </c>
    </row>
    <row r="15" spans="1:35">
      <c r="B15" s="337" t="s">
        <v>1222</v>
      </c>
      <c r="C15" s="337"/>
      <c r="D15" s="337"/>
      <c r="E15" s="337"/>
      <c r="F15" s="337"/>
      <c r="G15" s="337"/>
      <c r="H15" s="337"/>
      <c r="I15" s="59"/>
      <c r="J15" s="59"/>
      <c r="K15" s="59"/>
      <c r="L15" s="59"/>
      <c r="M15" s="98">
        <f t="shared" si="0"/>
        <v>0</v>
      </c>
    </row>
    <row r="16" spans="1:35">
      <c r="B16" s="506" t="s">
        <v>1211</v>
      </c>
      <c r="C16" s="506"/>
      <c r="D16" s="506"/>
      <c r="E16" s="506"/>
      <c r="F16" s="506"/>
      <c r="G16" s="506"/>
      <c r="H16" s="506"/>
      <c r="I16" s="97"/>
      <c r="J16" s="97"/>
      <c r="K16" s="97"/>
      <c r="L16" s="97"/>
      <c r="M16" s="73"/>
    </row>
    <row r="17" spans="1:32">
      <c r="B17" s="98"/>
      <c r="C17" s="613" t="s">
        <v>1223</v>
      </c>
      <c r="D17" s="613"/>
      <c r="E17" s="613"/>
      <c r="F17" s="613"/>
      <c r="G17" s="613"/>
      <c r="H17" s="613"/>
      <c r="I17" s="59"/>
      <c r="J17" s="59"/>
      <c r="K17" s="59"/>
      <c r="L17" s="59"/>
      <c r="M17" s="98">
        <f>SUM(I17:L17)</f>
        <v>0</v>
      </c>
    </row>
    <row r="18" spans="1:32">
      <c r="B18" s="98"/>
      <c r="C18" s="613" t="s">
        <v>1224</v>
      </c>
      <c r="D18" s="613"/>
      <c r="E18" s="613"/>
      <c r="F18" s="613"/>
      <c r="G18" s="613"/>
      <c r="H18" s="613"/>
      <c r="I18" s="59"/>
      <c r="J18" s="59"/>
      <c r="K18" s="59"/>
      <c r="L18" s="59"/>
      <c r="M18" s="98">
        <f t="shared" ref="M18:M19" si="2">SUM(I18:L18)</f>
        <v>0</v>
      </c>
    </row>
    <row r="19" spans="1:32">
      <c r="B19" s="98"/>
      <c r="C19" s="613" t="s">
        <v>1212</v>
      </c>
      <c r="D19" s="613"/>
      <c r="E19" s="613"/>
      <c r="F19" s="613"/>
      <c r="G19" s="613"/>
      <c r="H19" s="613"/>
      <c r="I19" s="59"/>
      <c r="J19" s="59"/>
      <c r="K19" s="59"/>
      <c r="L19" s="59"/>
      <c r="M19" s="98">
        <f t="shared" si="2"/>
        <v>0</v>
      </c>
    </row>
    <row r="20" spans="1:32" ht="12.75" customHeight="1">
      <c r="B20" s="356" t="s">
        <v>999</v>
      </c>
      <c r="C20" s="356"/>
      <c r="D20" s="356"/>
      <c r="E20" s="356"/>
      <c r="F20" s="356"/>
      <c r="G20" s="356"/>
      <c r="H20" s="356"/>
    </row>
    <row r="21" spans="1:32">
      <c r="B21" s="356"/>
      <c r="C21" s="356"/>
      <c r="D21" s="356"/>
      <c r="E21" s="356"/>
      <c r="F21" s="356"/>
      <c r="G21" s="356"/>
      <c r="H21" s="356"/>
    </row>
    <row r="22" spans="1:32" ht="27" customHeight="1">
      <c r="A22" s="67" t="s">
        <v>1226</v>
      </c>
      <c r="B22" s="430" t="s">
        <v>942</v>
      </c>
      <c r="C22" s="430"/>
      <c r="D22" s="430"/>
      <c r="E22" s="430"/>
      <c r="F22" s="430"/>
      <c r="G22" s="430"/>
      <c r="H22" s="430"/>
      <c r="I22" s="430"/>
      <c r="J22" s="430"/>
      <c r="K22" s="430"/>
      <c r="L22" s="430"/>
      <c r="M22" s="430"/>
      <c r="N22" s="430"/>
      <c r="O22" s="430"/>
    </row>
    <row r="23" spans="1:32" ht="13.5" customHeight="1">
      <c r="B23" s="603"/>
      <c r="C23" s="628"/>
      <c r="D23" s="628"/>
      <c r="E23" s="604"/>
      <c r="F23" s="626" t="s">
        <v>933</v>
      </c>
      <c r="G23" s="627"/>
      <c r="H23" s="601" t="s">
        <v>24</v>
      </c>
      <c r="I23" s="601"/>
      <c r="J23" s="601" t="s">
        <v>25</v>
      </c>
      <c r="K23" s="601"/>
      <c r="L23" s="601" t="s">
        <v>26</v>
      </c>
      <c r="M23" s="601"/>
      <c r="N23" s="601" t="s">
        <v>27</v>
      </c>
      <c r="O23" s="601"/>
      <c r="P23" s="67" t="s">
        <v>28</v>
      </c>
      <c r="Q23" s="395" t="s">
        <v>934</v>
      </c>
      <c r="R23" s="395"/>
      <c r="S23" s="395"/>
      <c r="T23" s="395"/>
      <c r="U23" s="395"/>
      <c r="V23" s="395"/>
      <c r="W23" s="395"/>
      <c r="X23" s="395"/>
    </row>
    <row r="24" spans="1:32" ht="13.5" customHeight="1">
      <c r="B24" s="340" t="s">
        <v>1227</v>
      </c>
      <c r="C24" s="341"/>
      <c r="D24" s="341"/>
      <c r="E24" s="342"/>
      <c r="F24" s="609"/>
      <c r="G24" s="609"/>
      <c r="H24" s="609"/>
      <c r="I24" s="609"/>
      <c r="J24" s="609"/>
      <c r="K24" s="609"/>
      <c r="L24" s="609"/>
      <c r="M24" s="609"/>
      <c r="N24" s="609"/>
      <c r="O24" s="609"/>
      <c r="Q24" s="395"/>
      <c r="R24" s="395"/>
      <c r="S24" s="395"/>
      <c r="T24" s="395"/>
      <c r="U24" s="395"/>
      <c r="V24" s="395"/>
      <c r="W24" s="395"/>
      <c r="X24" s="395"/>
    </row>
    <row r="25" spans="1:32" ht="13.5" customHeight="1">
      <c r="B25" s="617" t="s">
        <v>1228</v>
      </c>
      <c r="C25" s="618"/>
      <c r="D25" s="618"/>
      <c r="E25" s="619"/>
      <c r="F25" s="614"/>
      <c r="G25" s="615" t="s">
        <v>1229</v>
      </c>
      <c r="H25" s="614"/>
      <c r="I25" s="616" t="s">
        <v>1230</v>
      </c>
      <c r="J25" s="616"/>
      <c r="K25" s="616"/>
      <c r="L25" s="616"/>
      <c r="M25" s="616"/>
      <c r="N25" s="616"/>
      <c r="O25" s="616"/>
      <c r="Q25" s="395"/>
      <c r="R25" s="395"/>
      <c r="S25" s="395"/>
      <c r="T25" s="395"/>
      <c r="U25" s="395"/>
      <c r="V25" s="395"/>
      <c r="W25" s="395"/>
      <c r="X25" s="395"/>
    </row>
    <row r="26" spans="1:32" ht="13.5" customHeight="1">
      <c r="B26" s="620"/>
      <c r="C26" s="621"/>
      <c r="D26" s="621"/>
      <c r="E26" s="622"/>
      <c r="F26" s="614"/>
      <c r="G26" s="615"/>
      <c r="H26" s="614"/>
      <c r="I26" s="616"/>
      <c r="J26" s="616"/>
      <c r="K26" s="616"/>
      <c r="L26" s="616"/>
      <c r="M26" s="616"/>
      <c r="N26" s="616"/>
      <c r="O26" s="616"/>
      <c r="Q26" s="395"/>
      <c r="R26" s="395"/>
      <c r="S26" s="395"/>
      <c r="T26" s="395"/>
      <c r="U26" s="395"/>
      <c r="V26" s="395"/>
      <c r="W26" s="395"/>
      <c r="X26" s="395"/>
    </row>
    <row r="27" spans="1:32" ht="13.5" customHeight="1">
      <c r="B27" s="623"/>
      <c r="C27" s="624"/>
      <c r="D27" s="624"/>
      <c r="E27" s="625"/>
      <c r="F27" s="614"/>
      <c r="G27" s="615"/>
      <c r="H27" s="614"/>
      <c r="I27" s="616"/>
      <c r="J27" s="616"/>
      <c r="K27" s="616"/>
      <c r="L27" s="616"/>
      <c r="M27" s="616"/>
      <c r="N27" s="616"/>
      <c r="O27" s="616"/>
      <c r="Q27" s="395"/>
      <c r="R27" s="395"/>
      <c r="S27" s="395"/>
      <c r="T27" s="395"/>
      <c r="U27" s="395"/>
      <c r="V27" s="395"/>
      <c r="W27" s="395"/>
      <c r="X27" s="395"/>
    </row>
    <row r="28" spans="1:32" ht="13.5" customHeight="1">
      <c r="Q28" s="395"/>
      <c r="R28" s="395"/>
      <c r="S28" s="395"/>
      <c r="T28" s="395"/>
      <c r="U28" s="395"/>
      <c r="V28" s="395"/>
      <c r="W28" s="395"/>
      <c r="X28" s="395"/>
    </row>
    <row r="29" spans="1:32" ht="13.5" customHeight="1">
      <c r="Q29" s="395"/>
      <c r="R29" s="395"/>
      <c r="S29" s="395"/>
      <c r="T29" s="395"/>
      <c r="U29" s="395"/>
      <c r="V29" s="395"/>
      <c r="W29" s="395"/>
      <c r="X29" s="395"/>
    </row>
    <row r="30" spans="1:32" ht="13.5" customHeight="1">
      <c r="Q30" s="395"/>
      <c r="R30" s="395"/>
      <c r="S30" s="395"/>
      <c r="T30" s="395"/>
      <c r="U30" s="395"/>
      <c r="V30" s="395"/>
      <c r="W30" s="395"/>
      <c r="X30" s="395"/>
    </row>
    <row r="31" spans="1:32" ht="13.5" customHeight="1">
      <c r="Q31" s="75"/>
      <c r="R31" s="75"/>
      <c r="S31" s="75"/>
      <c r="T31" s="75"/>
      <c r="U31" s="75"/>
      <c r="V31" s="75"/>
      <c r="W31" s="75"/>
      <c r="X31" s="75"/>
    </row>
    <row r="32" spans="1:32" ht="13.5" customHeight="1">
      <c r="A32" s="396" t="s">
        <v>37</v>
      </c>
      <c r="B32" s="397"/>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8"/>
    </row>
    <row r="33" spans="1:36" ht="13.5" customHeight="1">
      <c r="A33" s="392" t="s">
        <v>1176</v>
      </c>
      <c r="B33" s="393"/>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4"/>
    </row>
    <row r="34" spans="1:36" s="85" customFormat="1" ht="13.5" customHeight="1">
      <c r="A34" s="328" t="s">
        <v>39</v>
      </c>
      <c r="B34" s="328"/>
      <c r="C34" s="399" t="s">
        <v>40</v>
      </c>
      <c r="D34" s="399"/>
      <c r="E34" s="399"/>
      <c r="F34" s="399"/>
      <c r="G34" s="399"/>
      <c r="H34" s="399"/>
      <c r="I34" s="399"/>
      <c r="J34" s="399"/>
      <c r="K34" s="399"/>
      <c r="L34" s="399"/>
      <c r="M34" s="399"/>
      <c r="N34" s="399"/>
      <c r="O34" s="328" t="s">
        <v>41</v>
      </c>
      <c r="P34" s="328"/>
      <c r="Q34" s="328" t="s">
        <v>42</v>
      </c>
      <c r="R34" s="328"/>
      <c r="S34" s="328" t="s">
        <v>43</v>
      </c>
      <c r="T34" s="328"/>
      <c r="U34" s="399" t="s">
        <v>44</v>
      </c>
      <c r="V34" s="399"/>
      <c r="W34" s="399"/>
      <c r="X34" s="399"/>
      <c r="Y34" s="399"/>
      <c r="Z34" s="399"/>
      <c r="AA34" s="399"/>
      <c r="AB34" s="399"/>
      <c r="AC34" s="399"/>
      <c r="AD34" s="328" t="s">
        <v>45</v>
      </c>
      <c r="AE34" s="328"/>
      <c r="AF34" s="328"/>
    </row>
    <row r="35" spans="1:36" ht="13.5" customHeight="1">
      <c r="A35" s="328"/>
      <c r="B35" s="328"/>
      <c r="C35" s="448"/>
      <c r="D35" s="448"/>
      <c r="E35" s="448"/>
      <c r="F35" s="448"/>
      <c r="G35" s="448"/>
      <c r="H35" s="448"/>
      <c r="I35" s="448"/>
      <c r="J35" s="448"/>
      <c r="K35" s="448"/>
      <c r="L35" s="448"/>
      <c r="M35" s="448"/>
      <c r="N35" s="448"/>
      <c r="O35" s="328"/>
      <c r="P35" s="328"/>
      <c r="Q35" s="328"/>
      <c r="R35" s="328"/>
      <c r="S35" s="328"/>
      <c r="T35" s="328"/>
      <c r="U35" s="399"/>
      <c r="V35" s="399"/>
      <c r="W35" s="399"/>
      <c r="X35" s="399"/>
      <c r="Y35" s="399"/>
      <c r="Z35" s="399"/>
      <c r="AA35" s="399"/>
      <c r="AB35" s="399"/>
      <c r="AC35" s="399"/>
      <c r="AD35" s="328"/>
      <c r="AE35" s="328"/>
      <c r="AF35" s="328"/>
    </row>
    <row r="36" spans="1:36" s="96" customFormat="1" ht="40.5" customHeight="1">
      <c r="A36" s="353" t="s">
        <v>1231</v>
      </c>
      <c r="B36" s="354"/>
      <c r="C36" s="496" t="s">
        <v>101</v>
      </c>
      <c r="D36" s="497"/>
      <c r="E36" s="497"/>
      <c r="F36" s="497"/>
      <c r="G36" s="497"/>
      <c r="H36" s="497"/>
      <c r="I36" s="497"/>
      <c r="J36" s="497"/>
      <c r="K36" s="497"/>
      <c r="L36" s="497"/>
      <c r="M36" s="497"/>
      <c r="N36" s="497"/>
      <c r="O36" s="363">
        <f>IF(Q36="N/A",0,IF(Q36="Answer all sub questions",3,IF(Q36="Yes",3,IF(Q36="Partial",3,IF(Q36="No",3,IF(Q36="",3))))))</f>
        <v>3</v>
      </c>
      <c r="P36" s="344"/>
      <c r="Q36" s="339" t="str">
        <f>IF(AJ41&gt;6,"Answer all sub questions",IF(AJ41=(5*1.001),"N/A",IF(AJ41&gt;=5,"Yes",IF(AJ41=4.004,"No",IF(AJ41=3.003,"No",IF(AJ41=2.002,"No",IF(AJ41=1.001,"No",IF(AJ41=0,"No",IF(AJ41&gt;=0.5,"Partial",IF(AJ41&lt;=4.5,"Partial"))))))))))</f>
        <v>Answer all sub questions</v>
      </c>
      <c r="R36" s="328"/>
      <c r="S36" s="363">
        <f>IF(Q36="N/A",O36,IF(Q36="Answer all sub questions",0,IF(Q36="Yes",O36,IF(Q36="Partial",1,IF(Q36="No",0,IF(Q36="",0))))))</f>
        <v>0</v>
      </c>
      <c r="T36" s="344"/>
      <c r="U36" s="484"/>
      <c r="V36" s="481"/>
      <c r="W36" s="481"/>
      <c r="X36" s="481"/>
      <c r="Y36" s="481"/>
      <c r="Z36" s="481"/>
      <c r="AA36" s="481"/>
      <c r="AB36" s="481"/>
      <c r="AC36" s="485"/>
      <c r="AD36" s="403" t="s">
        <v>46</v>
      </c>
      <c r="AE36" s="404"/>
      <c r="AF36" s="405"/>
    </row>
    <row r="37" spans="1:36" s="96" customFormat="1">
      <c r="A37" s="355"/>
      <c r="B37" s="356"/>
      <c r="C37" s="101"/>
      <c r="D37" s="356" t="s">
        <v>1232</v>
      </c>
      <c r="E37" s="356"/>
      <c r="F37" s="356"/>
      <c r="G37" s="356"/>
      <c r="H37" s="356"/>
      <c r="I37" s="356"/>
      <c r="J37" s="356"/>
      <c r="K37" s="356"/>
      <c r="L37" s="356"/>
      <c r="M37" s="356"/>
      <c r="N37" s="356"/>
      <c r="O37" s="364"/>
      <c r="P37" s="360"/>
      <c r="Q37" s="327"/>
      <c r="R37" s="416"/>
      <c r="S37" s="364"/>
      <c r="T37" s="360"/>
      <c r="U37" s="484"/>
      <c r="V37" s="481"/>
      <c r="W37" s="481"/>
      <c r="X37" s="481"/>
      <c r="Y37" s="481"/>
      <c r="Z37" s="481"/>
      <c r="AA37" s="481"/>
      <c r="AB37" s="481"/>
      <c r="AC37" s="485"/>
      <c r="AD37" s="406"/>
      <c r="AE37" s="407"/>
      <c r="AF37" s="408"/>
      <c r="AI37" s="96">
        <f t="shared" ref="AI37:AI41" si="3">IF(Q37="",100,IF(Q37="Yes",1,IF(Q37="No",0,IF(Q37="Partial",0.5,IF(Q37="N/A",1.001)))))</f>
        <v>100</v>
      </c>
    </row>
    <row r="38" spans="1:36" s="96" customFormat="1" ht="12.75" customHeight="1">
      <c r="A38" s="355"/>
      <c r="B38" s="356"/>
      <c r="C38" s="102"/>
      <c r="D38" s="341" t="s">
        <v>1233</v>
      </c>
      <c r="E38" s="341"/>
      <c r="F38" s="341"/>
      <c r="G38" s="341"/>
      <c r="H38" s="341"/>
      <c r="I38" s="341"/>
      <c r="J38" s="341"/>
      <c r="K38" s="341"/>
      <c r="L38" s="341"/>
      <c r="M38" s="341"/>
      <c r="N38" s="341"/>
      <c r="O38" s="364"/>
      <c r="P38" s="360"/>
      <c r="Q38" s="327"/>
      <c r="R38" s="416"/>
      <c r="S38" s="364"/>
      <c r="T38" s="360"/>
      <c r="U38" s="484"/>
      <c r="V38" s="481"/>
      <c r="W38" s="481"/>
      <c r="X38" s="481"/>
      <c r="Y38" s="481"/>
      <c r="Z38" s="481"/>
      <c r="AA38" s="481"/>
      <c r="AB38" s="481"/>
      <c r="AC38" s="485"/>
      <c r="AD38" s="406"/>
      <c r="AE38" s="407"/>
      <c r="AF38" s="408"/>
      <c r="AI38" s="96">
        <f t="shared" si="3"/>
        <v>100</v>
      </c>
    </row>
    <row r="39" spans="1:36" s="96" customFormat="1" ht="27" customHeight="1">
      <c r="A39" s="355"/>
      <c r="B39" s="356"/>
      <c r="C39" s="101"/>
      <c r="D39" s="356" t="s">
        <v>1234</v>
      </c>
      <c r="E39" s="356"/>
      <c r="F39" s="356"/>
      <c r="G39" s="356"/>
      <c r="H39" s="356"/>
      <c r="I39" s="356"/>
      <c r="J39" s="356"/>
      <c r="K39" s="356"/>
      <c r="L39" s="356"/>
      <c r="M39" s="356"/>
      <c r="N39" s="356"/>
      <c r="O39" s="364"/>
      <c r="P39" s="360"/>
      <c r="Q39" s="327"/>
      <c r="R39" s="416"/>
      <c r="S39" s="364"/>
      <c r="T39" s="360"/>
      <c r="U39" s="484"/>
      <c r="V39" s="481"/>
      <c r="W39" s="481"/>
      <c r="X39" s="481"/>
      <c r="Y39" s="481"/>
      <c r="Z39" s="481"/>
      <c r="AA39" s="481"/>
      <c r="AB39" s="481"/>
      <c r="AC39" s="485"/>
      <c r="AD39" s="406"/>
      <c r="AE39" s="407"/>
      <c r="AF39" s="408"/>
      <c r="AI39" s="96">
        <f t="shared" si="3"/>
        <v>100</v>
      </c>
    </row>
    <row r="40" spans="1:36" s="96" customFormat="1" ht="13.5" customHeight="1">
      <c r="A40" s="355"/>
      <c r="B40" s="356"/>
      <c r="C40" s="102"/>
      <c r="D40" s="341" t="s">
        <v>1235</v>
      </c>
      <c r="E40" s="341"/>
      <c r="F40" s="341"/>
      <c r="G40" s="341"/>
      <c r="H40" s="341"/>
      <c r="I40" s="341"/>
      <c r="J40" s="341"/>
      <c r="K40" s="341"/>
      <c r="L40" s="341"/>
      <c r="M40" s="341"/>
      <c r="N40" s="341"/>
      <c r="O40" s="364"/>
      <c r="P40" s="360"/>
      <c r="Q40" s="327"/>
      <c r="R40" s="416"/>
      <c r="S40" s="364"/>
      <c r="T40" s="360"/>
      <c r="U40" s="484"/>
      <c r="V40" s="481"/>
      <c r="W40" s="481"/>
      <c r="X40" s="481"/>
      <c r="Y40" s="481"/>
      <c r="Z40" s="481"/>
      <c r="AA40" s="481"/>
      <c r="AB40" s="481"/>
      <c r="AC40" s="485"/>
      <c r="AD40" s="406"/>
      <c r="AE40" s="407"/>
      <c r="AF40" s="408"/>
      <c r="AI40" s="96">
        <f t="shared" si="3"/>
        <v>100</v>
      </c>
    </row>
    <row r="41" spans="1:36" s="96" customFormat="1" ht="13.5" customHeight="1">
      <c r="A41" s="355"/>
      <c r="B41" s="356"/>
      <c r="C41" s="102"/>
      <c r="D41" s="341" t="s">
        <v>1236</v>
      </c>
      <c r="E41" s="341"/>
      <c r="F41" s="341"/>
      <c r="G41" s="341"/>
      <c r="H41" s="341"/>
      <c r="I41" s="341"/>
      <c r="J41" s="341"/>
      <c r="K41" s="341"/>
      <c r="L41" s="341"/>
      <c r="M41" s="341"/>
      <c r="N41" s="341"/>
      <c r="O41" s="365"/>
      <c r="P41" s="362"/>
      <c r="Q41" s="327"/>
      <c r="R41" s="416"/>
      <c r="S41" s="364"/>
      <c r="T41" s="360"/>
      <c r="U41" s="484"/>
      <c r="V41" s="481"/>
      <c r="W41" s="481"/>
      <c r="X41" s="481"/>
      <c r="Y41" s="481"/>
      <c r="Z41" s="481"/>
      <c r="AA41" s="481"/>
      <c r="AB41" s="481"/>
      <c r="AC41" s="485"/>
      <c r="AD41" s="406"/>
      <c r="AE41" s="407"/>
      <c r="AF41" s="408"/>
      <c r="AI41" s="96">
        <f t="shared" si="3"/>
        <v>100</v>
      </c>
      <c r="AJ41" s="96">
        <f>SUM(AI37:AI41)</f>
        <v>500</v>
      </c>
    </row>
    <row r="42" spans="1:36" s="96" customFormat="1" ht="27" customHeight="1">
      <c r="A42" s="353" t="s">
        <v>1237</v>
      </c>
      <c r="B42" s="385"/>
      <c r="C42" s="355" t="s">
        <v>1238</v>
      </c>
      <c r="D42" s="356"/>
      <c r="E42" s="356"/>
      <c r="F42" s="356"/>
      <c r="G42" s="356"/>
      <c r="H42" s="356"/>
      <c r="I42" s="356"/>
      <c r="J42" s="356"/>
      <c r="K42" s="356"/>
      <c r="L42" s="356"/>
      <c r="M42" s="356"/>
      <c r="N42" s="400"/>
      <c r="O42" s="364">
        <f>IF(Q42="N/A",0,IF(Q42="Yes",2,IF(Q42="Partial",2,IF(Q42="No",2,IF(Q42="",2)))))</f>
        <v>2</v>
      </c>
      <c r="P42" s="360"/>
      <c r="Q42" s="499"/>
      <c r="R42" s="500"/>
      <c r="S42" s="363">
        <f>IF(Q42="N/A",O42,IF(Q42="Yes",O42,IF(Q42="Partial",1,IF(Q42="No",0,IF(Q42="",0)))))</f>
        <v>0</v>
      </c>
      <c r="T42" s="344"/>
      <c r="U42" s="487"/>
      <c r="V42" s="488"/>
      <c r="W42" s="488"/>
      <c r="X42" s="488"/>
      <c r="Y42" s="488"/>
      <c r="Z42" s="488"/>
      <c r="AA42" s="488"/>
      <c r="AB42" s="488"/>
      <c r="AC42" s="489"/>
      <c r="AD42" s="472" t="s">
        <v>46</v>
      </c>
      <c r="AE42" s="473"/>
      <c r="AF42" s="474"/>
    </row>
    <row r="43" spans="1:36" s="96" customFormat="1" ht="27" customHeight="1">
      <c r="A43" s="357"/>
      <c r="B43" s="409"/>
      <c r="C43" s="493" t="s">
        <v>102</v>
      </c>
      <c r="D43" s="494"/>
      <c r="E43" s="494"/>
      <c r="F43" s="494"/>
      <c r="G43" s="494"/>
      <c r="H43" s="494"/>
      <c r="I43" s="494"/>
      <c r="J43" s="494"/>
      <c r="K43" s="494"/>
      <c r="L43" s="494"/>
      <c r="M43" s="494"/>
      <c r="N43" s="495"/>
      <c r="O43" s="365"/>
      <c r="P43" s="362"/>
      <c r="Q43" s="501"/>
      <c r="R43" s="502"/>
      <c r="S43" s="365"/>
      <c r="T43" s="362"/>
      <c r="U43" s="490"/>
      <c r="V43" s="491"/>
      <c r="W43" s="491"/>
      <c r="X43" s="491"/>
      <c r="Y43" s="491"/>
      <c r="Z43" s="491"/>
      <c r="AA43" s="491"/>
      <c r="AB43" s="491"/>
      <c r="AC43" s="492"/>
      <c r="AD43" s="503"/>
      <c r="AE43" s="504"/>
      <c r="AF43" s="505"/>
    </row>
    <row r="44" spans="1:36" ht="13.5" customHeight="1">
      <c r="A44" s="399" t="s">
        <v>47</v>
      </c>
      <c r="B44" s="399"/>
      <c r="C44" s="399"/>
      <c r="D44" s="399"/>
      <c r="E44" s="399"/>
      <c r="F44" s="399"/>
      <c r="G44" s="399"/>
      <c r="H44" s="399"/>
      <c r="I44" s="399"/>
      <c r="J44" s="399"/>
      <c r="K44" s="399"/>
      <c r="L44" s="399"/>
      <c r="M44" s="399"/>
      <c r="N44" s="399"/>
      <c r="O44" s="328">
        <f>SUM(O36:P43)</f>
        <v>5</v>
      </c>
      <c r="P44" s="328"/>
      <c r="Q44" s="328"/>
      <c r="R44" s="328"/>
      <c r="S44" s="328">
        <f>SUM(S36:T43)</f>
        <v>0</v>
      </c>
      <c r="T44" s="328"/>
      <c r="U44" s="328"/>
      <c r="V44" s="328"/>
      <c r="W44" s="328"/>
      <c r="X44" s="328"/>
      <c r="Y44" s="328"/>
      <c r="Z44" s="328"/>
      <c r="AA44" s="328"/>
      <c r="AB44" s="328"/>
      <c r="AC44" s="328"/>
      <c r="AD44" s="399"/>
      <c r="AE44" s="399"/>
      <c r="AF44" s="399"/>
    </row>
    <row r="45" spans="1:36" ht="13.5" customHeight="1"/>
    <row r="46" spans="1:36" s="96" customFormat="1" ht="13.5" customHeight="1">
      <c r="A46" s="396" t="s">
        <v>48</v>
      </c>
      <c r="B46" s="397"/>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8"/>
    </row>
    <row r="47" spans="1:36" s="96" customFormat="1" ht="13.5" customHeight="1">
      <c r="A47" s="392" t="s">
        <v>1175</v>
      </c>
      <c r="B47" s="393"/>
      <c r="C47" s="393"/>
      <c r="D47" s="393"/>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4"/>
    </row>
    <row r="48" spans="1:36" s="96" customFormat="1" ht="13.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row>
    <row r="49" spans="1:32" s="96" customFormat="1" ht="13.5" customHeight="1">
      <c r="A49" s="396" t="s">
        <v>104</v>
      </c>
      <c r="B49" s="397"/>
      <c r="C49" s="397"/>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7"/>
      <c r="AD49" s="397"/>
      <c r="AE49" s="397"/>
      <c r="AF49" s="398"/>
    </row>
    <row r="50" spans="1:32" s="96" customFormat="1" ht="13.5" customHeight="1">
      <c r="A50" s="392" t="s">
        <v>1174</v>
      </c>
      <c r="B50" s="393"/>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4"/>
    </row>
    <row r="51" spans="1:32" ht="13.5" customHeight="1"/>
    <row r="52" spans="1:32" ht="13.5" customHeight="1">
      <c r="A52" s="396" t="s">
        <v>51</v>
      </c>
      <c r="B52" s="397"/>
      <c r="C52" s="397"/>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8"/>
    </row>
    <row r="53" spans="1:32" ht="13.5" customHeight="1">
      <c r="A53" s="392" t="s">
        <v>1172</v>
      </c>
      <c r="B53" s="393"/>
      <c r="C53" s="393"/>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4"/>
    </row>
    <row r="54" spans="1:32" ht="13.5" customHeight="1">
      <c r="A54" s="328" t="s">
        <v>39</v>
      </c>
      <c r="B54" s="328"/>
      <c r="C54" s="399" t="s">
        <v>40</v>
      </c>
      <c r="D54" s="399"/>
      <c r="E54" s="399"/>
      <c r="F54" s="399"/>
      <c r="G54" s="399"/>
      <c r="H54" s="399"/>
      <c r="I54" s="399"/>
      <c r="J54" s="399"/>
      <c r="K54" s="399"/>
      <c r="L54" s="399"/>
      <c r="M54" s="399"/>
      <c r="N54" s="399"/>
      <c r="O54" s="328" t="s">
        <v>41</v>
      </c>
      <c r="P54" s="328"/>
      <c r="Q54" s="328" t="s">
        <v>42</v>
      </c>
      <c r="R54" s="328"/>
      <c r="S54" s="328" t="s">
        <v>43</v>
      </c>
      <c r="T54" s="328"/>
      <c r="U54" s="399" t="s">
        <v>44</v>
      </c>
      <c r="V54" s="399"/>
      <c r="W54" s="399"/>
      <c r="X54" s="399"/>
      <c r="Y54" s="399"/>
      <c r="Z54" s="399"/>
      <c r="AA54" s="399"/>
      <c r="AB54" s="399"/>
      <c r="AC54" s="399"/>
      <c r="AD54" s="328" t="s">
        <v>45</v>
      </c>
      <c r="AE54" s="328"/>
      <c r="AF54" s="328"/>
    </row>
    <row r="55" spans="1:32" ht="13.5" customHeight="1">
      <c r="A55" s="328"/>
      <c r="B55" s="328"/>
      <c r="C55" s="448"/>
      <c r="D55" s="448"/>
      <c r="E55" s="448"/>
      <c r="F55" s="448"/>
      <c r="G55" s="448"/>
      <c r="H55" s="448"/>
      <c r="I55" s="448"/>
      <c r="J55" s="448"/>
      <c r="K55" s="448"/>
      <c r="L55" s="448"/>
      <c r="M55" s="448"/>
      <c r="N55" s="448"/>
      <c r="O55" s="328"/>
      <c r="P55" s="328"/>
      <c r="Q55" s="328"/>
      <c r="R55" s="328"/>
      <c r="S55" s="328"/>
      <c r="T55" s="328"/>
      <c r="U55" s="399"/>
      <c r="V55" s="399"/>
      <c r="W55" s="399"/>
      <c r="X55" s="399"/>
      <c r="Y55" s="399"/>
      <c r="Z55" s="399"/>
      <c r="AA55" s="399"/>
      <c r="AB55" s="399"/>
      <c r="AC55" s="399"/>
      <c r="AD55" s="328"/>
      <c r="AE55" s="328"/>
      <c r="AF55" s="328"/>
    </row>
    <row r="56" spans="1:32" s="96" customFormat="1" ht="27" customHeight="1">
      <c r="A56" s="337" t="s">
        <v>1239</v>
      </c>
      <c r="B56" s="337"/>
      <c r="C56" s="337" t="s">
        <v>1371</v>
      </c>
      <c r="D56" s="337"/>
      <c r="E56" s="337"/>
      <c r="F56" s="337"/>
      <c r="G56" s="337"/>
      <c r="H56" s="337"/>
      <c r="I56" s="337"/>
      <c r="J56" s="337"/>
      <c r="K56" s="337"/>
      <c r="L56" s="337"/>
      <c r="M56" s="337"/>
      <c r="N56" s="337"/>
      <c r="O56" s="328">
        <f>IF(Q56="N/A",0,IF(Q56="Yes",2,IF(Q56="Partial",2,IF(Q56="No",2,IF(Q56="",2)))))</f>
        <v>2</v>
      </c>
      <c r="P56" s="328"/>
      <c r="Q56" s="416"/>
      <c r="R56" s="416"/>
      <c r="S56" s="328">
        <f>IF(Q56="N/A",O56,IF(Q56="Yes",O56,IF(Q56="Partial",1,IF(Q56="No",0,IF(Q56="",0)))))</f>
        <v>0</v>
      </c>
      <c r="T56" s="328"/>
      <c r="U56" s="483"/>
      <c r="V56" s="483"/>
      <c r="W56" s="483"/>
      <c r="X56" s="483"/>
      <c r="Y56" s="483"/>
      <c r="Z56" s="483"/>
      <c r="AA56" s="483"/>
      <c r="AB56" s="483"/>
      <c r="AC56" s="483"/>
      <c r="AD56" s="447" t="s">
        <v>105</v>
      </c>
      <c r="AE56" s="447"/>
      <c r="AF56" s="447"/>
    </row>
    <row r="57" spans="1:32" ht="13.5" customHeight="1">
      <c r="A57" s="399" t="s">
        <v>47</v>
      </c>
      <c r="B57" s="399"/>
      <c r="C57" s="399"/>
      <c r="D57" s="399"/>
      <c r="E57" s="399"/>
      <c r="F57" s="399"/>
      <c r="G57" s="399"/>
      <c r="H57" s="399"/>
      <c r="I57" s="399"/>
      <c r="J57" s="399"/>
      <c r="K57" s="399"/>
      <c r="L57" s="399"/>
      <c r="M57" s="399"/>
      <c r="N57" s="399"/>
      <c r="O57" s="328">
        <f>SUM(O56)</f>
        <v>2</v>
      </c>
      <c r="P57" s="328"/>
      <c r="Q57" s="328"/>
      <c r="R57" s="328"/>
      <c r="S57" s="328">
        <f>SUM(S56)</f>
        <v>0</v>
      </c>
      <c r="T57" s="328"/>
      <c r="U57" s="328"/>
      <c r="V57" s="328"/>
      <c r="W57" s="328"/>
      <c r="X57" s="328"/>
      <c r="Y57" s="328"/>
      <c r="Z57" s="328"/>
      <c r="AA57" s="328"/>
      <c r="AB57" s="328"/>
      <c r="AC57" s="328"/>
      <c r="AD57" s="399"/>
      <c r="AE57" s="399"/>
      <c r="AF57" s="399"/>
    </row>
    <row r="58" spans="1:32" ht="13.5" customHeight="1"/>
    <row r="59" spans="1:32" ht="13.5" customHeight="1">
      <c r="A59" s="396" t="s">
        <v>53</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8"/>
    </row>
    <row r="60" spans="1:32" ht="13.5" customHeight="1">
      <c r="A60" s="392" t="s">
        <v>1173</v>
      </c>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4"/>
    </row>
    <row r="61" spans="1:32" ht="13.5" customHeight="1"/>
    <row r="62" spans="1:32" ht="13.5" customHeight="1">
      <c r="A62" s="396" t="s">
        <v>58</v>
      </c>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8"/>
    </row>
    <row r="63" spans="1:32" ht="13.5" customHeight="1">
      <c r="A63" s="392" t="s">
        <v>1177</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4"/>
    </row>
    <row r="64" spans="1:32" ht="13.5" customHeight="1"/>
    <row r="65" spans="1:35" ht="13.5" customHeight="1">
      <c r="A65" s="396" t="s">
        <v>61</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8"/>
    </row>
    <row r="66" spans="1:35" ht="13.5" customHeight="1">
      <c r="A66" s="392" t="s">
        <v>1178</v>
      </c>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4"/>
    </row>
    <row r="67" spans="1:35" ht="13.5" customHeight="1">
      <c r="A67" s="328" t="s">
        <v>39</v>
      </c>
      <c r="B67" s="328"/>
      <c r="C67" s="399" t="s">
        <v>40</v>
      </c>
      <c r="D67" s="399"/>
      <c r="E67" s="399"/>
      <c r="F67" s="399"/>
      <c r="G67" s="399"/>
      <c r="H67" s="399"/>
      <c r="I67" s="399"/>
      <c r="J67" s="399"/>
      <c r="K67" s="399"/>
      <c r="L67" s="399"/>
      <c r="M67" s="399"/>
      <c r="N67" s="399"/>
      <c r="O67" s="328" t="s">
        <v>41</v>
      </c>
      <c r="P67" s="328"/>
      <c r="Q67" s="328" t="s">
        <v>42</v>
      </c>
      <c r="R67" s="328"/>
      <c r="S67" s="328" t="s">
        <v>43</v>
      </c>
      <c r="T67" s="328"/>
      <c r="U67" s="399" t="s">
        <v>44</v>
      </c>
      <c r="V67" s="399"/>
      <c r="W67" s="399"/>
      <c r="X67" s="399"/>
      <c r="Y67" s="399"/>
      <c r="Z67" s="399"/>
      <c r="AA67" s="399"/>
      <c r="AB67" s="399"/>
      <c r="AC67" s="399"/>
      <c r="AD67" s="328" t="s">
        <v>45</v>
      </c>
      <c r="AE67" s="328"/>
      <c r="AF67" s="328"/>
    </row>
    <row r="68" spans="1:35" ht="13.5" customHeight="1">
      <c r="A68" s="328"/>
      <c r="B68" s="328"/>
      <c r="C68" s="399"/>
      <c r="D68" s="399"/>
      <c r="E68" s="399"/>
      <c r="F68" s="399"/>
      <c r="G68" s="399"/>
      <c r="H68" s="399"/>
      <c r="I68" s="399"/>
      <c r="J68" s="399"/>
      <c r="K68" s="399"/>
      <c r="L68" s="399"/>
      <c r="M68" s="399"/>
      <c r="N68" s="399"/>
      <c r="O68" s="328"/>
      <c r="P68" s="328"/>
      <c r="Q68" s="328"/>
      <c r="R68" s="328"/>
      <c r="S68" s="328"/>
      <c r="T68" s="328"/>
      <c r="U68" s="399"/>
      <c r="V68" s="399"/>
      <c r="W68" s="399"/>
      <c r="X68" s="399"/>
      <c r="Y68" s="399"/>
      <c r="Z68" s="399"/>
      <c r="AA68" s="399"/>
      <c r="AB68" s="399"/>
      <c r="AC68" s="399"/>
      <c r="AD68" s="328"/>
      <c r="AE68" s="328"/>
      <c r="AF68" s="328"/>
    </row>
    <row r="69" spans="1:35" s="96" customFormat="1" ht="40.5" customHeight="1">
      <c r="A69" s="337" t="s">
        <v>1240</v>
      </c>
      <c r="B69" s="337"/>
      <c r="C69" s="496" t="s">
        <v>1372</v>
      </c>
      <c r="D69" s="497"/>
      <c r="E69" s="497"/>
      <c r="F69" s="497"/>
      <c r="G69" s="497"/>
      <c r="H69" s="497"/>
      <c r="I69" s="497"/>
      <c r="J69" s="497"/>
      <c r="K69" s="497"/>
      <c r="L69" s="497"/>
      <c r="M69" s="497"/>
      <c r="N69" s="497"/>
      <c r="O69" s="328">
        <f>IF(Q69="N/A",0,IF(Q69="Yes",2,IF(Q69="Partial",2,IF(Q69="No",2,IF(Q69="",2)))))</f>
        <v>2</v>
      </c>
      <c r="P69" s="328"/>
      <c r="Q69" s="416"/>
      <c r="R69" s="416"/>
      <c r="S69" s="328">
        <f>IF(Q69="N/A",O69,IF(Q69="Yes",O69,IF(Q69="Partial",1,IF(Q69="No",0,IF(Q69="",0)))))</f>
        <v>0</v>
      </c>
      <c r="T69" s="328"/>
      <c r="U69" s="483"/>
      <c r="V69" s="483"/>
      <c r="W69" s="483"/>
      <c r="X69" s="483"/>
      <c r="Y69" s="483"/>
      <c r="Z69" s="483"/>
      <c r="AA69" s="483"/>
      <c r="AB69" s="483"/>
      <c r="AC69" s="483"/>
      <c r="AD69" s="447" t="s">
        <v>620</v>
      </c>
      <c r="AE69" s="447"/>
      <c r="AF69" s="447"/>
    </row>
    <row r="70" spans="1:35" ht="13.5" customHeight="1">
      <c r="A70" s="399" t="s">
        <v>47</v>
      </c>
      <c r="B70" s="399"/>
      <c r="C70" s="441"/>
      <c r="D70" s="441"/>
      <c r="E70" s="441"/>
      <c r="F70" s="441"/>
      <c r="G70" s="441"/>
      <c r="H70" s="441"/>
      <c r="I70" s="441"/>
      <c r="J70" s="441"/>
      <c r="K70" s="441"/>
      <c r="L70" s="441"/>
      <c r="M70" s="441"/>
      <c r="N70" s="441"/>
      <c r="O70" s="328">
        <f>SUM(O69)</f>
        <v>2</v>
      </c>
      <c r="P70" s="328"/>
      <c r="Q70" s="328"/>
      <c r="R70" s="328"/>
      <c r="S70" s="328">
        <f>SUM(S69)</f>
        <v>0</v>
      </c>
      <c r="T70" s="328"/>
      <c r="U70" s="328"/>
      <c r="V70" s="328"/>
      <c r="W70" s="328"/>
      <c r="X70" s="328"/>
      <c r="Y70" s="328"/>
      <c r="Z70" s="328"/>
      <c r="AA70" s="328"/>
      <c r="AB70" s="328"/>
      <c r="AC70" s="328"/>
      <c r="AD70" s="439"/>
      <c r="AE70" s="439"/>
      <c r="AF70" s="439"/>
    </row>
    <row r="71" spans="1:35" ht="13.5" customHeight="1"/>
    <row r="72" spans="1:35" ht="13.5" customHeight="1">
      <c r="A72" s="396" t="s">
        <v>65</v>
      </c>
      <c r="B72" s="397"/>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8"/>
    </row>
    <row r="73" spans="1:35" ht="13.5" customHeight="1">
      <c r="A73" s="392" t="s">
        <v>1207</v>
      </c>
      <c r="B73" s="393"/>
      <c r="C73" s="393"/>
      <c r="D73" s="393"/>
      <c r="E73" s="393"/>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4"/>
    </row>
    <row r="74" spans="1:35" ht="13.5" customHeight="1">
      <c r="A74" s="328" t="s">
        <v>39</v>
      </c>
      <c r="B74" s="328"/>
      <c r="C74" s="399" t="s">
        <v>40</v>
      </c>
      <c r="D74" s="399"/>
      <c r="E74" s="399"/>
      <c r="F74" s="399"/>
      <c r="G74" s="399"/>
      <c r="H74" s="399"/>
      <c r="I74" s="399"/>
      <c r="J74" s="399"/>
      <c r="K74" s="399"/>
      <c r="L74" s="399"/>
      <c r="M74" s="399"/>
      <c r="N74" s="399"/>
      <c r="O74" s="328" t="s">
        <v>41</v>
      </c>
      <c r="P74" s="328"/>
      <c r="Q74" s="328" t="s">
        <v>42</v>
      </c>
      <c r="R74" s="328"/>
      <c r="S74" s="328" t="s">
        <v>43</v>
      </c>
      <c r="T74" s="328"/>
      <c r="U74" s="399" t="s">
        <v>44</v>
      </c>
      <c r="V74" s="399"/>
      <c r="W74" s="399"/>
      <c r="X74" s="399"/>
      <c r="Y74" s="399"/>
      <c r="Z74" s="399"/>
      <c r="AA74" s="399"/>
      <c r="AB74" s="399"/>
      <c r="AC74" s="399"/>
      <c r="AD74" s="328" t="s">
        <v>45</v>
      </c>
      <c r="AE74" s="328"/>
      <c r="AF74" s="328"/>
    </row>
    <row r="75" spans="1:35" ht="13.5" customHeight="1">
      <c r="A75" s="328"/>
      <c r="B75" s="328"/>
      <c r="C75" s="399"/>
      <c r="D75" s="399"/>
      <c r="E75" s="399"/>
      <c r="F75" s="399"/>
      <c r="G75" s="399"/>
      <c r="H75" s="399"/>
      <c r="I75" s="399"/>
      <c r="J75" s="399"/>
      <c r="K75" s="399"/>
      <c r="L75" s="399"/>
      <c r="M75" s="399"/>
      <c r="N75" s="399"/>
      <c r="O75" s="328"/>
      <c r="P75" s="328"/>
      <c r="Q75" s="328"/>
      <c r="R75" s="328"/>
      <c r="S75" s="328"/>
      <c r="T75" s="328"/>
      <c r="U75" s="399"/>
      <c r="V75" s="399"/>
      <c r="W75" s="399"/>
      <c r="X75" s="399"/>
      <c r="Y75" s="399"/>
      <c r="Z75" s="399"/>
      <c r="AA75" s="399"/>
      <c r="AB75" s="399"/>
      <c r="AC75" s="399"/>
      <c r="AD75" s="328"/>
      <c r="AE75" s="328"/>
      <c r="AF75" s="328"/>
    </row>
    <row r="76" spans="1:35" ht="13.5" customHeight="1">
      <c r="A76" s="410" t="s">
        <v>1009</v>
      </c>
      <c r="B76" s="411"/>
      <c r="C76" s="411"/>
      <c r="D76" s="411"/>
      <c r="E76" s="411"/>
      <c r="F76" s="411"/>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1"/>
      <c r="AF76" s="412"/>
    </row>
    <row r="77" spans="1:35" s="96" customFormat="1" ht="27" customHeight="1">
      <c r="A77" s="612" t="s">
        <v>1241</v>
      </c>
      <c r="B77" s="612"/>
      <c r="C77" s="610" t="s">
        <v>1242</v>
      </c>
      <c r="D77" s="358"/>
      <c r="E77" s="358"/>
      <c r="F77" s="358"/>
      <c r="G77" s="358"/>
      <c r="H77" s="358"/>
      <c r="I77" s="358"/>
      <c r="J77" s="358"/>
      <c r="K77" s="358"/>
      <c r="L77" s="358"/>
      <c r="M77" s="358"/>
      <c r="N77" s="358"/>
      <c r="O77" s="440">
        <f>IF(Q77="N/A",0,IF(Q77="Yes",2,IF(Q77="Partial",2,IF(Q77="No",2,IF(Q77="",2)))))</f>
        <v>2</v>
      </c>
      <c r="P77" s="440"/>
      <c r="Q77" s="416"/>
      <c r="R77" s="416"/>
      <c r="S77" s="440">
        <f>IF(Q77="N/A",O77,IF(Q77="Yes",O77,IF(Q77="Partial",1,IF(Q77="No",0,IF(Q77="",0)))))</f>
        <v>0</v>
      </c>
      <c r="T77" s="440"/>
      <c r="U77" s="483"/>
      <c r="V77" s="483"/>
      <c r="W77" s="483"/>
      <c r="X77" s="483"/>
      <c r="Y77" s="483"/>
      <c r="Z77" s="483"/>
      <c r="AA77" s="483"/>
      <c r="AB77" s="483"/>
      <c r="AC77" s="483"/>
      <c r="AD77" s="611" t="s">
        <v>68</v>
      </c>
      <c r="AE77" s="611"/>
      <c r="AF77" s="611"/>
    </row>
    <row r="78" spans="1:35" ht="13.5" customHeight="1">
      <c r="A78" s="410" t="s">
        <v>1243</v>
      </c>
      <c r="B78" s="411"/>
      <c r="C78" s="411"/>
      <c r="D78" s="411"/>
      <c r="E78" s="411"/>
      <c r="F78" s="411"/>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12"/>
    </row>
    <row r="79" spans="1:35" ht="45" customHeight="1">
      <c r="A79" s="353" t="s">
        <v>1244</v>
      </c>
      <c r="B79" s="385"/>
      <c r="C79" s="340" t="s">
        <v>1056</v>
      </c>
      <c r="D79" s="341"/>
      <c r="E79" s="341"/>
      <c r="F79" s="341"/>
      <c r="G79" s="341"/>
      <c r="H79" s="341"/>
      <c r="I79" s="341"/>
      <c r="J79" s="341"/>
      <c r="K79" s="341"/>
      <c r="L79" s="341"/>
      <c r="M79" s="341"/>
      <c r="N79" s="342"/>
      <c r="O79" s="363">
        <f>IF(Q79="N/A",0,IF(Q79="Answer all sub questions",5,IF(Q79="Yes",5,IF(Q79="Partial",5,IF(Q79="No",5,IF(Q79="",5))))))</f>
        <v>5</v>
      </c>
      <c r="P79" s="344"/>
      <c r="Q79" s="328" t="str">
        <f>IF(AJ84&gt;6,"Answer all sub questions",IF(AJ84=(5*1.001),"N/A",IF(AJ84&gt;=5,"Yes",IF(AJ84=4.004,"No",IF(AJ84=3.003,"No",IF(AJ84=2.002,"No",IF(AJ84=1.001,"No",IF(AJ84=0,"No",IF(AJ84&gt;=0.5,"Partial",IF(AJ84&lt;=4.5,"Partial"))))))))))</f>
        <v>Answer all sub questions</v>
      </c>
      <c r="R79" s="328"/>
      <c r="S79" s="363">
        <f>IF(Q79="N/A",O79,IF(Q79="Answer all sub questions",0,IF(Q79="Yes",O79,IF(Q79="Partial",1,IF(Q79="No",0,IF(Q79="",0))))))</f>
        <v>0</v>
      </c>
      <c r="T79" s="344"/>
      <c r="U79" s="338"/>
      <c r="V79" s="450"/>
      <c r="W79" s="450"/>
      <c r="X79" s="450"/>
      <c r="Y79" s="450"/>
      <c r="Z79" s="450"/>
      <c r="AA79" s="450"/>
      <c r="AB79" s="450"/>
      <c r="AC79" s="339"/>
      <c r="AD79" s="403" t="s">
        <v>108</v>
      </c>
      <c r="AE79" s="404"/>
      <c r="AF79" s="405"/>
    </row>
    <row r="80" spans="1:35" ht="26.25" customHeight="1">
      <c r="A80" s="355"/>
      <c r="B80" s="400"/>
      <c r="C80" s="613" t="s">
        <v>1376</v>
      </c>
      <c r="D80" s="337"/>
      <c r="E80" s="337"/>
      <c r="F80" s="337"/>
      <c r="G80" s="337"/>
      <c r="H80" s="337"/>
      <c r="I80" s="337"/>
      <c r="J80" s="337"/>
      <c r="K80" s="337"/>
      <c r="L80" s="337"/>
      <c r="M80" s="337"/>
      <c r="N80" s="337"/>
      <c r="O80" s="364"/>
      <c r="P80" s="360"/>
      <c r="Q80" s="416"/>
      <c r="R80" s="416"/>
      <c r="S80" s="364"/>
      <c r="T80" s="360"/>
      <c r="U80" s="390"/>
      <c r="V80" s="390"/>
      <c r="W80" s="390"/>
      <c r="X80" s="390"/>
      <c r="Y80" s="390"/>
      <c r="Z80" s="390"/>
      <c r="AA80" s="390"/>
      <c r="AB80" s="390"/>
      <c r="AC80" s="390"/>
      <c r="AD80" s="406"/>
      <c r="AE80" s="407"/>
      <c r="AF80" s="408"/>
      <c r="AI80" s="67">
        <f>IF(Q80="",100,IF(Q80="Yes",1,IF(Q80="No",0,IF(Q80="Partial",0.5,IF(Q80="N/A",1.001)))))</f>
        <v>100</v>
      </c>
    </row>
    <row r="81" spans="1:36">
      <c r="A81" s="355"/>
      <c r="B81" s="400"/>
      <c r="C81" s="613" t="s">
        <v>1245</v>
      </c>
      <c r="D81" s="337"/>
      <c r="E81" s="337"/>
      <c r="F81" s="337"/>
      <c r="G81" s="337"/>
      <c r="H81" s="337"/>
      <c r="I81" s="337"/>
      <c r="J81" s="337"/>
      <c r="K81" s="337"/>
      <c r="L81" s="337"/>
      <c r="M81" s="337"/>
      <c r="N81" s="337"/>
      <c r="O81" s="364"/>
      <c r="P81" s="360"/>
      <c r="Q81" s="416"/>
      <c r="R81" s="416"/>
      <c r="S81" s="364"/>
      <c r="T81" s="360"/>
      <c r="U81" s="390"/>
      <c r="V81" s="390"/>
      <c r="W81" s="390"/>
      <c r="X81" s="390"/>
      <c r="Y81" s="390"/>
      <c r="Z81" s="390"/>
      <c r="AA81" s="390"/>
      <c r="AB81" s="390"/>
      <c r="AC81" s="390"/>
      <c r="AD81" s="406"/>
      <c r="AE81" s="407"/>
      <c r="AF81" s="408"/>
      <c r="AI81" s="67">
        <f>IF(Q81="",100,IF(Q81="Yes",1,IF(Q81="No",0,IF(Q81="Partial",0.5,IF(Q81="N/A",1.001)))))</f>
        <v>100</v>
      </c>
    </row>
    <row r="82" spans="1:36">
      <c r="A82" s="355"/>
      <c r="B82" s="400"/>
      <c r="C82" s="613" t="s">
        <v>1246</v>
      </c>
      <c r="D82" s="337"/>
      <c r="E82" s="337"/>
      <c r="F82" s="337"/>
      <c r="G82" s="337"/>
      <c r="H82" s="337"/>
      <c r="I82" s="337"/>
      <c r="J82" s="337"/>
      <c r="K82" s="337"/>
      <c r="L82" s="337"/>
      <c r="M82" s="337"/>
      <c r="N82" s="337"/>
      <c r="O82" s="364"/>
      <c r="P82" s="360"/>
      <c r="Q82" s="416"/>
      <c r="R82" s="416"/>
      <c r="S82" s="364"/>
      <c r="T82" s="360"/>
      <c r="U82" s="390"/>
      <c r="V82" s="390"/>
      <c r="W82" s="390"/>
      <c r="X82" s="390"/>
      <c r="Y82" s="390"/>
      <c r="Z82" s="390"/>
      <c r="AA82" s="390"/>
      <c r="AB82" s="390"/>
      <c r="AC82" s="390"/>
      <c r="AD82" s="406"/>
      <c r="AE82" s="407"/>
      <c r="AF82" s="408"/>
      <c r="AI82" s="67">
        <f t="shared" ref="AI82" si="4">IF(Q82="",100,IF(Q82="Yes",1,IF(Q82="No",0,IF(Q82="Partial",0.5,IF(Q82="N/A",1.001)))))</f>
        <v>100</v>
      </c>
    </row>
    <row r="83" spans="1:36" ht="26.25" customHeight="1">
      <c r="A83" s="355"/>
      <c r="B83" s="400"/>
      <c r="C83" s="613" t="s">
        <v>1247</v>
      </c>
      <c r="D83" s="337"/>
      <c r="E83" s="337"/>
      <c r="F83" s="337"/>
      <c r="G83" s="337"/>
      <c r="H83" s="337"/>
      <c r="I83" s="337"/>
      <c r="J83" s="337"/>
      <c r="K83" s="337"/>
      <c r="L83" s="337"/>
      <c r="M83" s="337"/>
      <c r="N83" s="337"/>
      <c r="O83" s="364"/>
      <c r="P83" s="360"/>
      <c r="Q83" s="416"/>
      <c r="R83" s="416"/>
      <c r="S83" s="364"/>
      <c r="T83" s="360"/>
      <c r="U83" s="390"/>
      <c r="V83" s="390"/>
      <c r="W83" s="390"/>
      <c r="X83" s="390"/>
      <c r="Y83" s="390"/>
      <c r="Z83" s="390"/>
      <c r="AA83" s="390"/>
      <c r="AB83" s="390"/>
      <c r="AC83" s="390"/>
      <c r="AD83" s="406"/>
      <c r="AE83" s="407"/>
      <c r="AF83" s="408"/>
      <c r="AI83" s="67">
        <f>IF(Q83="",100,IF(Q83="Yes",1,IF(Q83="No",0,IF(Q83="Partial",0.5,IF(Q83="N/A",1.001)))))</f>
        <v>100</v>
      </c>
    </row>
    <row r="84" spans="1:36" ht="26.25" customHeight="1">
      <c r="A84" s="357"/>
      <c r="B84" s="409"/>
      <c r="C84" s="613" t="s">
        <v>1373</v>
      </c>
      <c r="D84" s="337"/>
      <c r="E84" s="337"/>
      <c r="F84" s="337"/>
      <c r="G84" s="337"/>
      <c r="H84" s="337"/>
      <c r="I84" s="337"/>
      <c r="J84" s="337"/>
      <c r="K84" s="337"/>
      <c r="L84" s="337"/>
      <c r="M84" s="337"/>
      <c r="N84" s="337"/>
      <c r="O84" s="364"/>
      <c r="P84" s="360"/>
      <c r="Q84" s="416"/>
      <c r="R84" s="416"/>
      <c r="S84" s="364"/>
      <c r="T84" s="360"/>
      <c r="U84" s="390"/>
      <c r="V84" s="390"/>
      <c r="W84" s="390"/>
      <c r="X84" s="390"/>
      <c r="Y84" s="390"/>
      <c r="Z84" s="390"/>
      <c r="AA84" s="390"/>
      <c r="AB84" s="390"/>
      <c r="AC84" s="390"/>
      <c r="AD84" s="406"/>
      <c r="AE84" s="407"/>
      <c r="AF84" s="408"/>
      <c r="AI84" s="67">
        <f t="shared" ref="AI84" si="5">IF(Q84="",100,IF(Q84="Yes",1,IF(Q84="No",0,IF(Q84="Partial",0.5,IF(Q84="N/A",1.001)))))</f>
        <v>100</v>
      </c>
      <c r="AJ84" s="67">
        <f>SUM(AI80:AI84)</f>
        <v>500</v>
      </c>
    </row>
    <row r="85" spans="1:36" s="96" customFormat="1" ht="27" customHeight="1">
      <c r="A85" s="612" t="s">
        <v>1374</v>
      </c>
      <c r="B85" s="612"/>
      <c r="C85" s="610" t="s">
        <v>1375</v>
      </c>
      <c r="D85" s="358"/>
      <c r="E85" s="358"/>
      <c r="F85" s="358"/>
      <c r="G85" s="358"/>
      <c r="H85" s="358"/>
      <c r="I85" s="358"/>
      <c r="J85" s="358"/>
      <c r="K85" s="358"/>
      <c r="L85" s="358"/>
      <c r="M85" s="358"/>
      <c r="N85" s="358"/>
      <c r="O85" s="328">
        <f>IF(Q85="N/A",0,IF(Q85="Yes",2,IF(Q85="Partial",2,IF(Q85="No",2,IF(Q85="",2)))))</f>
        <v>2</v>
      </c>
      <c r="P85" s="328"/>
      <c r="Q85" s="416"/>
      <c r="R85" s="416"/>
      <c r="S85" s="328">
        <f>IF(Q85="N/A",O85,IF(Q85="Yes",O85,IF(Q85="Partial",1,IF(Q85="No",0,IF(Q85="",0)))))</f>
        <v>0</v>
      </c>
      <c r="T85" s="328"/>
      <c r="U85" s="483"/>
      <c r="V85" s="483"/>
      <c r="W85" s="483"/>
      <c r="X85" s="483"/>
      <c r="Y85" s="483"/>
      <c r="Z85" s="483"/>
      <c r="AA85" s="483"/>
      <c r="AB85" s="483"/>
      <c r="AC85" s="483"/>
      <c r="AD85" s="447" t="s">
        <v>762</v>
      </c>
      <c r="AE85" s="447"/>
      <c r="AF85" s="447"/>
    </row>
    <row r="86" spans="1:36" ht="13.5" customHeight="1">
      <c r="A86" s="399" t="s">
        <v>47</v>
      </c>
      <c r="B86" s="399"/>
      <c r="C86" s="399"/>
      <c r="D86" s="399"/>
      <c r="E86" s="399"/>
      <c r="F86" s="399"/>
      <c r="G86" s="399"/>
      <c r="H86" s="399"/>
      <c r="I86" s="399"/>
      <c r="J86" s="399"/>
      <c r="K86" s="399"/>
      <c r="L86" s="399"/>
      <c r="M86" s="399"/>
      <c r="N86" s="399"/>
      <c r="O86" s="328">
        <f>SUM(O77:P85)</f>
        <v>9</v>
      </c>
      <c r="P86" s="328"/>
      <c r="Q86" s="328"/>
      <c r="R86" s="328"/>
      <c r="S86" s="328">
        <f>SUM(S77:T85)</f>
        <v>0</v>
      </c>
      <c r="T86" s="328"/>
      <c r="U86" s="328"/>
      <c r="V86" s="328"/>
      <c r="W86" s="328"/>
      <c r="X86" s="328"/>
      <c r="Y86" s="328"/>
      <c r="Z86" s="328"/>
      <c r="AA86" s="328"/>
      <c r="AB86" s="328"/>
      <c r="AC86" s="328"/>
      <c r="AD86" s="399"/>
      <c r="AE86" s="399"/>
      <c r="AF86" s="399"/>
    </row>
    <row r="87" spans="1:36" ht="13.5" customHeight="1"/>
    <row r="88" spans="1:36" ht="13.5" customHeight="1">
      <c r="A88" s="396" t="s">
        <v>71</v>
      </c>
      <c r="B88" s="397"/>
      <c r="C88" s="397"/>
      <c r="D88" s="397"/>
      <c r="E88" s="397"/>
      <c r="F88" s="397"/>
      <c r="G88" s="397"/>
      <c r="H88" s="397"/>
      <c r="I88" s="397"/>
      <c r="J88" s="397"/>
      <c r="K88" s="397"/>
      <c r="L88" s="397"/>
      <c r="M88" s="397"/>
      <c r="N88" s="397"/>
      <c r="O88" s="397"/>
      <c r="P88" s="397"/>
      <c r="Q88" s="397"/>
      <c r="R88" s="397"/>
      <c r="S88" s="397"/>
      <c r="T88" s="397"/>
      <c r="U88" s="397"/>
      <c r="V88" s="397"/>
      <c r="W88" s="397"/>
      <c r="X88" s="397"/>
      <c r="Y88" s="397"/>
      <c r="Z88" s="397"/>
      <c r="AA88" s="397"/>
      <c r="AB88" s="397"/>
      <c r="AC88" s="397"/>
      <c r="AD88" s="397"/>
      <c r="AE88" s="397"/>
      <c r="AF88" s="398"/>
    </row>
    <row r="89" spans="1:36" ht="13.5" customHeight="1">
      <c r="A89" s="392" t="s">
        <v>1196</v>
      </c>
      <c r="B89" s="393"/>
      <c r="C89" s="393"/>
      <c r="D89" s="393"/>
      <c r="E89" s="393"/>
      <c r="F89" s="393"/>
      <c r="G89" s="393"/>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4"/>
    </row>
    <row r="90" spans="1:36" ht="13.5" customHeight="1"/>
    <row r="91" spans="1:36" ht="13.5" customHeight="1">
      <c r="A91" s="396" t="s">
        <v>73</v>
      </c>
      <c r="B91" s="397"/>
      <c r="C91" s="397"/>
      <c r="D91" s="397"/>
      <c r="E91" s="397"/>
      <c r="F91" s="397"/>
      <c r="G91" s="397"/>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8"/>
    </row>
    <row r="92" spans="1:36" ht="13.5" customHeight="1">
      <c r="A92" s="392" t="s">
        <v>1197</v>
      </c>
      <c r="B92" s="393"/>
      <c r="C92" s="393"/>
      <c r="D92" s="393"/>
      <c r="E92" s="393"/>
      <c r="F92" s="393"/>
      <c r="G92" s="393"/>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4"/>
    </row>
    <row r="93" spans="1:36" ht="13.5" customHeight="1"/>
    <row r="94" spans="1:36" ht="13.5" customHeight="1">
      <c r="A94" s="396" t="s">
        <v>77</v>
      </c>
      <c r="B94" s="397"/>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8"/>
    </row>
    <row r="95" spans="1:36" ht="13.5" customHeight="1">
      <c r="A95" s="392" t="s">
        <v>1182</v>
      </c>
      <c r="B95" s="393"/>
      <c r="C95" s="393"/>
      <c r="D95" s="393"/>
      <c r="E95" s="393"/>
      <c r="F95" s="393"/>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4"/>
    </row>
    <row r="96" spans="1:36" ht="13.5" customHeight="1">
      <c r="A96" s="363" t="s">
        <v>39</v>
      </c>
      <c r="B96" s="344"/>
      <c r="C96" s="442" t="s">
        <v>40</v>
      </c>
      <c r="D96" s="446"/>
      <c r="E96" s="446"/>
      <c r="F96" s="446"/>
      <c r="G96" s="446"/>
      <c r="H96" s="446"/>
      <c r="I96" s="446"/>
      <c r="J96" s="446"/>
      <c r="K96" s="446"/>
      <c r="L96" s="446"/>
      <c r="M96" s="446"/>
      <c r="N96" s="443"/>
      <c r="O96" s="363" t="s">
        <v>41</v>
      </c>
      <c r="P96" s="344"/>
      <c r="Q96" s="363" t="s">
        <v>42</v>
      </c>
      <c r="R96" s="344"/>
      <c r="S96" s="363" t="s">
        <v>43</v>
      </c>
      <c r="T96" s="344"/>
      <c r="U96" s="442" t="s">
        <v>44</v>
      </c>
      <c r="V96" s="446"/>
      <c r="W96" s="446"/>
      <c r="X96" s="446"/>
      <c r="Y96" s="446"/>
      <c r="Z96" s="446"/>
      <c r="AA96" s="446"/>
      <c r="AB96" s="446"/>
      <c r="AC96" s="443"/>
      <c r="AD96" s="363" t="s">
        <v>45</v>
      </c>
      <c r="AE96" s="343"/>
      <c r="AF96" s="344"/>
    </row>
    <row r="97" spans="1:36" ht="13.5" customHeight="1">
      <c r="A97" s="365"/>
      <c r="B97" s="362"/>
      <c r="C97" s="444"/>
      <c r="D97" s="430"/>
      <c r="E97" s="430"/>
      <c r="F97" s="430"/>
      <c r="G97" s="430"/>
      <c r="H97" s="430"/>
      <c r="I97" s="430"/>
      <c r="J97" s="430"/>
      <c r="K97" s="430"/>
      <c r="L97" s="430"/>
      <c r="M97" s="430"/>
      <c r="N97" s="445"/>
      <c r="O97" s="365"/>
      <c r="P97" s="362"/>
      <c r="Q97" s="365"/>
      <c r="R97" s="362"/>
      <c r="S97" s="365"/>
      <c r="T97" s="362"/>
      <c r="U97" s="444"/>
      <c r="V97" s="430"/>
      <c r="W97" s="430"/>
      <c r="X97" s="430"/>
      <c r="Y97" s="430"/>
      <c r="Z97" s="430"/>
      <c r="AA97" s="430"/>
      <c r="AB97" s="430"/>
      <c r="AC97" s="445"/>
      <c r="AD97" s="365"/>
      <c r="AE97" s="361"/>
      <c r="AF97" s="362"/>
    </row>
    <row r="98" spans="1:36" s="96" customFormat="1" ht="41.25" customHeight="1">
      <c r="A98" s="353" t="s">
        <v>1248</v>
      </c>
      <c r="B98" s="385"/>
      <c r="C98" s="340" t="s">
        <v>1104</v>
      </c>
      <c r="D98" s="341"/>
      <c r="E98" s="341"/>
      <c r="F98" s="341"/>
      <c r="G98" s="341"/>
      <c r="H98" s="341"/>
      <c r="I98" s="341"/>
      <c r="J98" s="341"/>
      <c r="K98" s="341"/>
      <c r="L98" s="341"/>
      <c r="M98" s="341"/>
      <c r="N98" s="342"/>
      <c r="O98" s="363">
        <f>IF(Q98="N/A",0,IF(Q98="Answer all sub questions",5,IF(Q98="Yes",5,IF(Q98="Partial",5,IF(Q98="No",5,IF(Q98="",5))))))</f>
        <v>5</v>
      </c>
      <c r="P98" s="344"/>
      <c r="Q98" s="328" t="str">
        <f>IF(AJ109&gt;11,"Answer all sub questions",IF(AJ109=(10*1.001),"N/A",IF(AJ109&gt;=10,"Yes",IF(AJ109=9.009,"No",IF(AJ109=8.008,"No",IF(AJ109=7.007,"No",IF(AJ109=6.006,"No",IF(AJ109=5.005,"No",IF(AJ109=4.004,"No",IF(AJ109=3.003,"No",IF(AJ109=2.002,"No",IF(AJ109=1.001,"No",IF(AJ109=0,"No",IF(AJ109&gt;=0.5,"Partial",IF(AJ109&lt;=9.5,"Partial")))))))))))))))</f>
        <v>Answer all sub questions</v>
      </c>
      <c r="R98" s="328"/>
      <c r="S98" s="363">
        <f>IF(Q98="N/A",O98,IF(Q98="Answer all sub questions",0,IF(Q98="Yes",O98,IF(Q98="Partial",1,IF(Q98="No",0,IF(Q98="",0))))))</f>
        <v>0</v>
      </c>
      <c r="T98" s="344"/>
      <c r="U98" s="390"/>
      <c r="V98" s="390"/>
      <c r="W98" s="390"/>
      <c r="X98" s="390"/>
      <c r="Y98" s="390"/>
      <c r="Z98" s="390"/>
      <c r="AA98" s="390"/>
      <c r="AB98" s="390"/>
      <c r="AC98" s="390"/>
      <c r="AD98" s="403" t="s">
        <v>927</v>
      </c>
      <c r="AE98" s="404"/>
      <c r="AF98" s="405"/>
    </row>
    <row r="99" spans="1:36" s="96" customFormat="1">
      <c r="A99" s="355"/>
      <c r="B99" s="400"/>
      <c r="C99" s="84"/>
      <c r="D99" s="341" t="s">
        <v>1249</v>
      </c>
      <c r="E99" s="341"/>
      <c r="F99" s="341"/>
      <c r="G99" s="341"/>
      <c r="H99" s="341"/>
      <c r="I99" s="341"/>
      <c r="J99" s="341"/>
      <c r="K99" s="341"/>
      <c r="L99" s="341"/>
      <c r="M99" s="341"/>
      <c r="N99" s="342"/>
      <c r="O99" s="364"/>
      <c r="P99" s="360"/>
      <c r="Q99" s="328"/>
      <c r="R99" s="328"/>
      <c r="S99" s="364"/>
      <c r="T99" s="360"/>
      <c r="U99" s="390"/>
      <c r="V99" s="390"/>
      <c r="W99" s="390"/>
      <c r="X99" s="390"/>
      <c r="Y99" s="390"/>
      <c r="Z99" s="390"/>
      <c r="AA99" s="390"/>
      <c r="AB99" s="390"/>
      <c r="AC99" s="390"/>
      <c r="AD99" s="406"/>
      <c r="AE99" s="407"/>
      <c r="AF99" s="408"/>
    </row>
    <row r="100" spans="1:36" s="96" customFormat="1">
      <c r="A100" s="355"/>
      <c r="B100" s="400"/>
      <c r="C100" s="84"/>
      <c r="D100" s="378" t="s">
        <v>1250</v>
      </c>
      <c r="E100" s="341"/>
      <c r="F100" s="341"/>
      <c r="G100" s="341"/>
      <c r="H100" s="341"/>
      <c r="I100" s="341"/>
      <c r="J100" s="341"/>
      <c r="K100" s="341"/>
      <c r="L100" s="341"/>
      <c r="M100" s="341"/>
      <c r="N100" s="342"/>
      <c r="O100" s="364"/>
      <c r="P100" s="360"/>
      <c r="Q100" s="416"/>
      <c r="R100" s="416"/>
      <c r="S100" s="364"/>
      <c r="T100" s="360"/>
      <c r="U100" s="390"/>
      <c r="V100" s="390"/>
      <c r="W100" s="390"/>
      <c r="X100" s="390"/>
      <c r="Y100" s="390"/>
      <c r="Z100" s="390"/>
      <c r="AA100" s="390"/>
      <c r="AB100" s="390"/>
      <c r="AC100" s="390"/>
      <c r="AD100" s="406"/>
      <c r="AE100" s="407"/>
      <c r="AF100" s="408"/>
      <c r="AI100" s="96">
        <f t="shared" ref="AI100:AI109" si="6">IF(Q100="",100,IF(Q100="Yes",1,IF(Q100="No",0,IF(Q100="Partial",0.5,IF(Q100="N/A",1.001)))))</f>
        <v>100</v>
      </c>
    </row>
    <row r="101" spans="1:36" s="96" customFormat="1">
      <c r="A101" s="355"/>
      <c r="B101" s="400"/>
      <c r="C101" s="84"/>
      <c r="D101" s="378" t="s">
        <v>1251</v>
      </c>
      <c r="E101" s="341"/>
      <c r="F101" s="341"/>
      <c r="G101" s="341"/>
      <c r="H101" s="341"/>
      <c r="I101" s="341"/>
      <c r="J101" s="341"/>
      <c r="K101" s="341"/>
      <c r="L101" s="341"/>
      <c r="M101" s="341"/>
      <c r="N101" s="342"/>
      <c r="O101" s="364"/>
      <c r="P101" s="360"/>
      <c r="Q101" s="416"/>
      <c r="R101" s="416"/>
      <c r="S101" s="364"/>
      <c r="T101" s="360"/>
      <c r="U101" s="390"/>
      <c r="V101" s="390"/>
      <c r="W101" s="390"/>
      <c r="X101" s="390"/>
      <c r="Y101" s="390"/>
      <c r="Z101" s="390"/>
      <c r="AA101" s="390"/>
      <c r="AB101" s="390"/>
      <c r="AC101" s="390"/>
      <c r="AD101" s="406"/>
      <c r="AE101" s="407"/>
      <c r="AF101" s="408"/>
      <c r="AI101" s="96">
        <f t="shared" si="6"/>
        <v>100</v>
      </c>
    </row>
    <row r="102" spans="1:36" s="96" customFormat="1" ht="26.25" customHeight="1">
      <c r="A102" s="355"/>
      <c r="B102" s="400"/>
      <c r="C102" s="84"/>
      <c r="D102" s="378" t="s">
        <v>1252</v>
      </c>
      <c r="E102" s="341"/>
      <c r="F102" s="341"/>
      <c r="G102" s="341"/>
      <c r="H102" s="341"/>
      <c r="I102" s="341"/>
      <c r="J102" s="341"/>
      <c r="K102" s="341"/>
      <c r="L102" s="341"/>
      <c r="M102" s="341"/>
      <c r="N102" s="342"/>
      <c r="O102" s="364"/>
      <c r="P102" s="360"/>
      <c r="Q102" s="416"/>
      <c r="R102" s="416"/>
      <c r="S102" s="364"/>
      <c r="T102" s="360"/>
      <c r="U102" s="390"/>
      <c r="V102" s="390"/>
      <c r="W102" s="390"/>
      <c r="X102" s="390"/>
      <c r="Y102" s="390"/>
      <c r="Z102" s="390"/>
      <c r="AA102" s="390"/>
      <c r="AB102" s="390"/>
      <c r="AC102" s="390"/>
      <c r="AD102" s="406"/>
      <c r="AE102" s="407"/>
      <c r="AF102" s="408"/>
      <c r="AI102" s="96">
        <f t="shared" si="6"/>
        <v>100</v>
      </c>
    </row>
    <row r="103" spans="1:36" s="96" customFormat="1" ht="12.75" customHeight="1">
      <c r="A103" s="355"/>
      <c r="B103" s="400"/>
      <c r="C103" s="84"/>
      <c r="D103" s="378" t="s">
        <v>1253</v>
      </c>
      <c r="E103" s="341"/>
      <c r="F103" s="341"/>
      <c r="G103" s="341"/>
      <c r="H103" s="341"/>
      <c r="I103" s="341"/>
      <c r="J103" s="341"/>
      <c r="K103" s="341"/>
      <c r="L103" s="341"/>
      <c r="M103" s="341"/>
      <c r="N103" s="342"/>
      <c r="O103" s="364"/>
      <c r="P103" s="360"/>
      <c r="Q103" s="416"/>
      <c r="R103" s="416"/>
      <c r="S103" s="364"/>
      <c r="T103" s="360"/>
      <c r="U103" s="390"/>
      <c r="V103" s="390"/>
      <c r="W103" s="390"/>
      <c r="X103" s="390"/>
      <c r="Y103" s="390"/>
      <c r="Z103" s="390"/>
      <c r="AA103" s="390"/>
      <c r="AB103" s="390"/>
      <c r="AC103" s="390"/>
      <c r="AD103" s="406"/>
      <c r="AE103" s="407"/>
      <c r="AF103" s="408"/>
      <c r="AI103" s="96">
        <f t="shared" si="6"/>
        <v>100</v>
      </c>
    </row>
    <row r="104" spans="1:36" s="96" customFormat="1" ht="26.25" customHeight="1">
      <c r="A104" s="355"/>
      <c r="B104" s="400"/>
      <c r="C104" s="84"/>
      <c r="D104" s="378" t="s">
        <v>1254</v>
      </c>
      <c r="E104" s="341"/>
      <c r="F104" s="341"/>
      <c r="G104" s="341"/>
      <c r="H104" s="341"/>
      <c r="I104" s="341"/>
      <c r="J104" s="341"/>
      <c r="K104" s="341"/>
      <c r="L104" s="341"/>
      <c r="M104" s="341"/>
      <c r="N104" s="342"/>
      <c r="O104" s="364"/>
      <c r="P104" s="360"/>
      <c r="Q104" s="416"/>
      <c r="R104" s="416"/>
      <c r="S104" s="364"/>
      <c r="T104" s="360"/>
      <c r="U104" s="390"/>
      <c r="V104" s="390"/>
      <c r="W104" s="390"/>
      <c r="X104" s="390"/>
      <c r="Y104" s="390"/>
      <c r="Z104" s="390"/>
      <c r="AA104" s="390"/>
      <c r="AB104" s="390"/>
      <c r="AC104" s="390"/>
      <c r="AD104" s="406"/>
      <c r="AE104" s="407"/>
      <c r="AF104" s="408"/>
      <c r="AI104" s="96">
        <f t="shared" si="6"/>
        <v>100</v>
      </c>
    </row>
    <row r="105" spans="1:36" s="96" customFormat="1">
      <c r="A105" s="355"/>
      <c r="B105" s="400"/>
      <c r="C105" s="84"/>
      <c r="D105" s="378" t="s">
        <v>1255</v>
      </c>
      <c r="E105" s="341"/>
      <c r="F105" s="341"/>
      <c r="G105" s="341"/>
      <c r="H105" s="341"/>
      <c r="I105" s="341"/>
      <c r="J105" s="341"/>
      <c r="K105" s="341"/>
      <c r="L105" s="341"/>
      <c r="M105" s="341"/>
      <c r="N105" s="342"/>
      <c r="O105" s="364"/>
      <c r="P105" s="360"/>
      <c r="Q105" s="416"/>
      <c r="R105" s="416"/>
      <c r="S105" s="364"/>
      <c r="T105" s="360"/>
      <c r="U105" s="390"/>
      <c r="V105" s="390"/>
      <c r="W105" s="390"/>
      <c r="X105" s="390"/>
      <c r="Y105" s="390"/>
      <c r="Z105" s="390"/>
      <c r="AA105" s="390"/>
      <c r="AB105" s="390"/>
      <c r="AC105" s="390"/>
      <c r="AD105" s="406"/>
      <c r="AE105" s="407"/>
      <c r="AF105" s="408"/>
      <c r="AI105" s="96">
        <f t="shared" ref="AI105:AI108" si="7">IF(Q105="",100,IF(Q105="Yes",1,IF(Q105="No",0,IF(Q105="Partial",0.5,IF(Q105="N/A",1.001)))))</f>
        <v>100</v>
      </c>
    </row>
    <row r="106" spans="1:36" s="96" customFormat="1">
      <c r="A106" s="355"/>
      <c r="B106" s="400"/>
      <c r="C106" s="84"/>
      <c r="D106" s="378" t="s">
        <v>1256</v>
      </c>
      <c r="E106" s="341"/>
      <c r="F106" s="341"/>
      <c r="G106" s="341"/>
      <c r="H106" s="341"/>
      <c r="I106" s="341"/>
      <c r="J106" s="341"/>
      <c r="K106" s="341"/>
      <c r="L106" s="341"/>
      <c r="M106" s="341"/>
      <c r="N106" s="342"/>
      <c r="O106" s="364"/>
      <c r="P106" s="360"/>
      <c r="Q106" s="416"/>
      <c r="R106" s="416"/>
      <c r="S106" s="364"/>
      <c r="T106" s="360"/>
      <c r="U106" s="390"/>
      <c r="V106" s="390"/>
      <c r="W106" s="390"/>
      <c r="X106" s="390"/>
      <c r="Y106" s="390"/>
      <c r="Z106" s="390"/>
      <c r="AA106" s="390"/>
      <c r="AB106" s="390"/>
      <c r="AC106" s="390"/>
      <c r="AD106" s="406"/>
      <c r="AE106" s="407"/>
      <c r="AF106" s="408"/>
      <c r="AI106" s="96">
        <f t="shared" si="7"/>
        <v>100</v>
      </c>
    </row>
    <row r="107" spans="1:36" s="96" customFormat="1" ht="26.25" customHeight="1">
      <c r="A107" s="355"/>
      <c r="B107" s="400"/>
      <c r="C107" s="84"/>
      <c r="D107" s="378" t="s">
        <v>1257</v>
      </c>
      <c r="E107" s="341"/>
      <c r="F107" s="341"/>
      <c r="G107" s="341"/>
      <c r="H107" s="341"/>
      <c r="I107" s="341"/>
      <c r="J107" s="341"/>
      <c r="K107" s="341"/>
      <c r="L107" s="341"/>
      <c r="M107" s="341"/>
      <c r="N107" s="342"/>
      <c r="O107" s="364"/>
      <c r="P107" s="360"/>
      <c r="Q107" s="416"/>
      <c r="R107" s="416"/>
      <c r="S107" s="364"/>
      <c r="T107" s="360"/>
      <c r="U107" s="390"/>
      <c r="V107" s="390"/>
      <c r="W107" s="390"/>
      <c r="X107" s="390"/>
      <c r="Y107" s="390"/>
      <c r="Z107" s="390"/>
      <c r="AA107" s="390"/>
      <c r="AB107" s="390"/>
      <c r="AC107" s="390"/>
      <c r="AD107" s="406"/>
      <c r="AE107" s="407"/>
      <c r="AF107" s="408"/>
      <c r="AI107" s="96">
        <f t="shared" si="7"/>
        <v>100</v>
      </c>
    </row>
    <row r="108" spans="1:36" s="96" customFormat="1" ht="12.75" customHeight="1">
      <c r="A108" s="355"/>
      <c r="B108" s="400"/>
      <c r="C108" s="84"/>
      <c r="D108" s="341" t="s">
        <v>1258</v>
      </c>
      <c r="E108" s="341"/>
      <c r="F108" s="341"/>
      <c r="G108" s="341"/>
      <c r="H108" s="341"/>
      <c r="I108" s="341"/>
      <c r="J108" s="341"/>
      <c r="K108" s="341"/>
      <c r="L108" s="341"/>
      <c r="M108" s="341"/>
      <c r="N108" s="342"/>
      <c r="O108" s="364"/>
      <c r="P108" s="360"/>
      <c r="Q108" s="416"/>
      <c r="R108" s="416"/>
      <c r="S108" s="364"/>
      <c r="T108" s="360"/>
      <c r="U108" s="390"/>
      <c r="V108" s="390"/>
      <c r="W108" s="390"/>
      <c r="X108" s="390"/>
      <c r="Y108" s="390"/>
      <c r="Z108" s="390"/>
      <c r="AA108" s="390"/>
      <c r="AB108" s="390"/>
      <c r="AC108" s="390"/>
      <c r="AD108" s="406"/>
      <c r="AE108" s="407"/>
      <c r="AF108" s="408"/>
      <c r="AI108" s="96">
        <f t="shared" si="7"/>
        <v>100</v>
      </c>
    </row>
    <row r="109" spans="1:36" s="96" customFormat="1" ht="12.75" customHeight="1">
      <c r="A109" s="357"/>
      <c r="B109" s="409"/>
      <c r="C109" s="84"/>
      <c r="D109" s="341" t="s">
        <v>1259</v>
      </c>
      <c r="E109" s="341"/>
      <c r="F109" s="341"/>
      <c r="G109" s="341"/>
      <c r="H109" s="341"/>
      <c r="I109" s="341"/>
      <c r="J109" s="341"/>
      <c r="K109" s="341"/>
      <c r="L109" s="341"/>
      <c r="M109" s="341"/>
      <c r="N109" s="342"/>
      <c r="O109" s="365"/>
      <c r="P109" s="362"/>
      <c r="Q109" s="416"/>
      <c r="R109" s="416"/>
      <c r="S109" s="365"/>
      <c r="T109" s="362"/>
      <c r="U109" s="329"/>
      <c r="V109" s="330"/>
      <c r="W109" s="330"/>
      <c r="X109" s="330"/>
      <c r="Y109" s="330"/>
      <c r="Z109" s="330"/>
      <c r="AA109" s="330"/>
      <c r="AB109" s="330"/>
      <c r="AC109" s="331"/>
      <c r="AD109" s="421"/>
      <c r="AE109" s="422"/>
      <c r="AF109" s="423"/>
      <c r="AI109" s="96">
        <f t="shared" si="6"/>
        <v>100</v>
      </c>
      <c r="AJ109" s="96">
        <f>SUM(AI100:AI109)</f>
        <v>1000</v>
      </c>
    </row>
    <row r="110" spans="1:36" ht="13.5" customHeight="1">
      <c r="A110" s="399" t="s">
        <v>47</v>
      </c>
      <c r="B110" s="399"/>
      <c r="C110" s="399"/>
      <c r="D110" s="399"/>
      <c r="E110" s="399"/>
      <c r="F110" s="399"/>
      <c r="G110" s="399"/>
      <c r="H110" s="399"/>
      <c r="I110" s="399"/>
      <c r="J110" s="399"/>
      <c r="K110" s="399"/>
      <c r="L110" s="399"/>
      <c r="M110" s="399"/>
      <c r="N110" s="399"/>
      <c r="O110" s="328">
        <f>SUM(O98:P109)</f>
        <v>5</v>
      </c>
      <c r="P110" s="328"/>
      <c r="Q110" s="328"/>
      <c r="R110" s="328"/>
      <c r="S110" s="328">
        <f>SUM(S98:T109)</f>
        <v>0</v>
      </c>
      <c r="T110" s="328"/>
      <c r="U110" s="328"/>
      <c r="V110" s="328"/>
      <c r="W110" s="328"/>
      <c r="X110" s="328"/>
      <c r="Y110" s="328"/>
      <c r="Z110" s="328"/>
      <c r="AA110" s="328"/>
      <c r="AB110" s="328"/>
      <c r="AC110" s="328"/>
      <c r="AD110" s="399"/>
      <c r="AE110" s="399"/>
      <c r="AF110" s="399"/>
    </row>
    <row r="111" spans="1:36" ht="13.5" customHeight="1"/>
    <row r="112" spans="1:36" ht="13.5" customHeight="1">
      <c r="A112" s="396" t="s">
        <v>79</v>
      </c>
      <c r="B112" s="397"/>
      <c r="C112" s="397"/>
      <c r="D112" s="397"/>
      <c r="E112" s="397"/>
      <c r="F112" s="397"/>
      <c r="G112" s="397"/>
      <c r="H112" s="397"/>
      <c r="I112" s="397"/>
      <c r="J112" s="397"/>
      <c r="K112" s="397"/>
      <c r="L112" s="397"/>
      <c r="M112" s="397"/>
      <c r="N112" s="397"/>
      <c r="O112" s="397"/>
      <c r="P112" s="397"/>
      <c r="Q112" s="397"/>
      <c r="R112" s="397"/>
      <c r="S112" s="397"/>
      <c r="T112" s="397"/>
      <c r="U112" s="397"/>
      <c r="V112" s="397"/>
      <c r="W112" s="397"/>
      <c r="X112" s="397"/>
      <c r="Y112" s="397"/>
      <c r="Z112" s="397"/>
      <c r="AA112" s="397"/>
      <c r="AB112" s="397"/>
      <c r="AC112" s="397"/>
      <c r="AD112" s="397"/>
      <c r="AE112" s="397"/>
      <c r="AF112" s="398"/>
    </row>
    <row r="113" spans="1:36" ht="13.5" customHeight="1">
      <c r="A113" s="392" t="s">
        <v>1198</v>
      </c>
      <c r="B113" s="393"/>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4"/>
    </row>
    <row r="114" spans="1:36" ht="13.5" customHeight="1"/>
    <row r="115" spans="1:36" ht="13.5" customHeight="1">
      <c r="A115" s="458" t="s">
        <v>84</v>
      </c>
      <c r="B115" s="458"/>
      <c r="C115" s="458"/>
      <c r="D115" s="458"/>
      <c r="E115" s="458"/>
      <c r="F115" s="458"/>
      <c r="G115" s="458"/>
      <c r="H115" s="458"/>
      <c r="I115" s="458"/>
      <c r="J115" s="458"/>
      <c r="K115" s="458"/>
      <c r="L115" s="458"/>
      <c r="M115" s="458"/>
      <c r="N115" s="458"/>
      <c r="O115" s="458"/>
      <c r="P115" s="458"/>
      <c r="Q115" s="458"/>
      <c r="R115" s="458"/>
      <c r="S115" s="458"/>
      <c r="T115" s="458"/>
      <c r="U115" s="458"/>
      <c r="V115" s="458"/>
      <c r="W115" s="458"/>
      <c r="X115" s="458"/>
      <c r="Y115" s="458"/>
      <c r="Z115" s="458"/>
      <c r="AA115" s="458"/>
      <c r="AB115" s="458"/>
      <c r="AC115" s="458"/>
      <c r="AD115" s="458"/>
      <c r="AE115" s="458"/>
      <c r="AF115" s="458"/>
    </row>
    <row r="116" spans="1:36" ht="13.5" customHeight="1">
      <c r="A116" s="417"/>
      <c r="B116" s="419"/>
      <c r="C116" s="417"/>
      <c r="D116" s="418"/>
      <c r="E116" s="418"/>
      <c r="F116" s="418"/>
      <c r="G116" s="418"/>
      <c r="H116" s="418"/>
      <c r="I116" s="418"/>
      <c r="J116" s="418"/>
      <c r="K116" s="418"/>
      <c r="L116" s="418"/>
      <c r="M116" s="418"/>
      <c r="N116" s="419"/>
      <c r="O116" s="328">
        <f>O110+O86+O70+O44+O57</f>
        <v>23</v>
      </c>
      <c r="P116" s="328"/>
      <c r="Q116" s="338"/>
      <c r="R116" s="339"/>
      <c r="S116" s="328">
        <f>S110+S86+S70+S44+S57</f>
        <v>0</v>
      </c>
      <c r="T116" s="328"/>
      <c r="U116" s="417"/>
      <c r="V116" s="418"/>
      <c r="W116" s="418"/>
      <c r="X116" s="418"/>
      <c r="Y116" s="418"/>
      <c r="Z116" s="418"/>
      <c r="AA116" s="418"/>
      <c r="AB116" s="418"/>
      <c r="AC116" s="418"/>
      <c r="AD116" s="418"/>
      <c r="AE116" s="418"/>
      <c r="AF116" s="419"/>
    </row>
    <row r="117" spans="1:36" ht="13.5" customHeight="1" thickBot="1"/>
    <row r="118" spans="1:36" ht="18.75" customHeight="1">
      <c r="A118" s="462" t="s">
        <v>925</v>
      </c>
      <c r="B118" s="463"/>
      <c r="C118" s="463"/>
      <c r="D118" s="463"/>
      <c r="E118" s="463"/>
      <c r="F118" s="463"/>
      <c r="G118" s="463"/>
      <c r="H118" s="464"/>
    </row>
    <row r="119" spans="1:36" ht="18.75" customHeight="1">
      <c r="A119" s="466" t="s">
        <v>1675</v>
      </c>
      <c r="B119" s="467"/>
      <c r="C119" s="467"/>
      <c r="D119" s="467"/>
      <c r="E119" s="467"/>
      <c r="F119" s="467"/>
      <c r="G119" s="467"/>
      <c r="H119" s="468"/>
    </row>
    <row r="120" spans="1:36" ht="18.75" customHeight="1">
      <c r="A120" s="466" t="s">
        <v>1676</v>
      </c>
      <c r="B120" s="467"/>
      <c r="C120" s="467"/>
      <c r="D120" s="467"/>
      <c r="E120" s="467"/>
      <c r="F120" s="467"/>
      <c r="G120" s="467"/>
      <c r="H120" s="468"/>
    </row>
    <row r="121" spans="1:36" ht="18.75" customHeight="1">
      <c r="A121" s="466" t="s">
        <v>990</v>
      </c>
      <c r="B121" s="467"/>
      <c r="C121" s="467"/>
      <c r="D121" s="467"/>
      <c r="E121" s="467"/>
      <c r="F121" s="467"/>
      <c r="G121" s="467"/>
      <c r="H121" s="468"/>
    </row>
    <row r="122" spans="1:36" s="112" customFormat="1" ht="18.75" customHeight="1">
      <c r="A122" s="466" t="s">
        <v>991</v>
      </c>
      <c r="B122" s="467"/>
      <c r="C122" s="467"/>
      <c r="D122" s="467"/>
      <c r="E122" s="467"/>
      <c r="F122" s="467"/>
      <c r="G122" s="467"/>
      <c r="H122" s="468"/>
    </row>
    <row r="123" spans="1:36" s="112" customFormat="1" ht="18.75" customHeight="1">
      <c r="A123" s="466" t="s">
        <v>1678</v>
      </c>
      <c r="B123" s="467"/>
      <c r="C123" s="467"/>
      <c r="D123" s="467"/>
      <c r="E123" s="467"/>
      <c r="F123" s="467"/>
      <c r="G123" s="467"/>
      <c r="H123" s="468"/>
      <c r="AJ123" s="67" t="s">
        <v>5</v>
      </c>
    </row>
    <row r="124" spans="1:36" s="112" customFormat="1" ht="18.75" customHeight="1">
      <c r="A124" s="466" t="s">
        <v>1679</v>
      </c>
      <c r="B124" s="467"/>
      <c r="C124" s="467"/>
      <c r="D124" s="467"/>
      <c r="E124" s="467"/>
      <c r="F124" s="467"/>
      <c r="G124" s="467"/>
      <c r="H124" s="468"/>
      <c r="AJ124" s="67" t="s">
        <v>7</v>
      </c>
    </row>
    <row r="125" spans="1:36" s="112" customFormat="1" ht="18.75" customHeight="1">
      <c r="A125" s="466" t="s">
        <v>1680</v>
      </c>
      <c r="B125" s="467"/>
      <c r="C125" s="467"/>
      <c r="D125" s="467"/>
      <c r="E125" s="467"/>
      <c r="F125" s="467"/>
      <c r="G125" s="467"/>
      <c r="H125" s="468"/>
      <c r="AJ125" s="67" t="s">
        <v>29</v>
      </c>
    </row>
    <row r="126" spans="1:36" s="112" customFormat="1" ht="18.75" customHeight="1" thickBot="1">
      <c r="A126" s="469" t="s">
        <v>1681</v>
      </c>
      <c r="B126" s="470"/>
      <c r="C126" s="470"/>
      <c r="D126" s="470"/>
      <c r="E126" s="470"/>
      <c r="F126" s="470"/>
      <c r="G126" s="470"/>
      <c r="H126" s="471"/>
      <c r="AJ126" s="67"/>
    </row>
    <row r="127" spans="1:36" s="112" customFormat="1" ht="15">
      <c r="AJ127" s="67" t="s">
        <v>5</v>
      </c>
    </row>
    <row r="128" spans="1:36" s="112" customFormat="1" ht="15">
      <c r="AJ128" s="67" t="s">
        <v>85</v>
      </c>
    </row>
    <row r="129" spans="36:36" s="112" customFormat="1" ht="15">
      <c r="AJ129" s="67" t="s">
        <v>7</v>
      </c>
    </row>
    <row r="130" spans="36:36" s="112" customFormat="1" ht="15">
      <c r="AJ130" s="67" t="s">
        <v>29</v>
      </c>
    </row>
    <row r="131" spans="36:36" s="112" customFormat="1"/>
    <row r="132" spans="36:36" s="112" customFormat="1"/>
    <row r="133" spans="36:36" s="112" customFormat="1"/>
    <row r="134" spans="36:36" s="112" customFormat="1"/>
    <row r="135" spans="36:36" s="112" customFormat="1"/>
    <row r="136" spans="36:36" s="112" customFormat="1"/>
    <row r="137" spans="36:36" s="112" customFormat="1"/>
    <row r="138" spans="36:36" s="112" customFormat="1"/>
  </sheetData>
  <sheetProtection algorithmName="SHA-512" hashValue="3l/IlCVWX8tUBbfp85l7S6BWIcNP63d5F3RkClPaZmoa0YmeXXQTh3IlUY1H2hbc2jlcLpp3Pnsqd0ivn8TUMA==" saltValue="w9J6S8y2Nd1k4s3n4nK2mA==" spinCount="100000" sheet="1" objects="1" scenarios="1"/>
  <mergeCells count="272">
    <mergeCell ref="A120:H120"/>
    <mergeCell ref="A121:H121"/>
    <mergeCell ref="A122:H122"/>
    <mergeCell ref="A123:H123"/>
    <mergeCell ref="A124:H124"/>
    <mergeCell ref="A125:H125"/>
    <mergeCell ref="A126:H126"/>
    <mergeCell ref="Q57:R57"/>
    <mergeCell ref="S57:T57"/>
    <mergeCell ref="Q98:R98"/>
    <mergeCell ref="S98:T109"/>
    <mergeCell ref="Q101:R101"/>
    <mergeCell ref="A118:H118"/>
    <mergeCell ref="A119:H119"/>
    <mergeCell ref="O79:P84"/>
    <mergeCell ref="Q79:R79"/>
    <mergeCell ref="S79:T84"/>
    <mergeCell ref="A85:B85"/>
    <mergeCell ref="C85:N85"/>
    <mergeCell ref="O85:P85"/>
    <mergeCell ref="Q85:R85"/>
    <mergeCell ref="S85:T85"/>
    <mergeCell ref="O67:P68"/>
    <mergeCell ref="A63:AF63"/>
    <mergeCell ref="A73:AF73"/>
    <mergeCell ref="Q67:R68"/>
    <mergeCell ref="S67:T68"/>
    <mergeCell ref="U67:AC68"/>
    <mergeCell ref="AD67:AF68"/>
    <mergeCell ref="A69:B69"/>
    <mergeCell ref="C69:N69"/>
    <mergeCell ref="O69:P69"/>
    <mergeCell ref="Q69:R69"/>
    <mergeCell ref="S69:T69"/>
    <mergeCell ref="U69:AC69"/>
    <mergeCell ref="A70:B70"/>
    <mergeCell ref="C70:N70"/>
    <mergeCell ref="O70:P70"/>
    <mergeCell ref="Q70:R70"/>
    <mergeCell ref="S70:T70"/>
    <mergeCell ref="U70:AC70"/>
    <mergeCell ref="A72:AF72"/>
    <mergeCell ref="A67:B68"/>
    <mergeCell ref="C67:N68"/>
    <mergeCell ref="AD42:AF43"/>
    <mergeCell ref="C43:N43"/>
    <mergeCell ref="D41:N41"/>
    <mergeCell ref="Q41:R41"/>
    <mergeCell ref="U41:AC41"/>
    <mergeCell ref="A42:B43"/>
    <mergeCell ref="C42:N42"/>
    <mergeCell ref="O42:P43"/>
    <mergeCell ref="Q42:R43"/>
    <mergeCell ref="S42:T43"/>
    <mergeCell ref="U42:AC43"/>
    <mergeCell ref="I25:O27"/>
    <mergeCell ref="B25:E27"/>
    <mergeCell ref="A32:AF32"/>
    <mergeCell ref="N23:O23"/>
    <mergeCell ref="Q23:X30"/>
    <mergeCell ref="H24:I24"/>
    <mergeCell ref="J24:K24"/>
    <mergeCell ref="L24:M24"/>
    <mergeCell ref="N24:O24"/>
    <mergeCell ref="H23:I23"/>
    <mergeCell ref="J23:K23"/>
    <mergeCell ref="L23:M23"/>
    <mergeCell ref="F23:G23"/>
    <mergeCell ref="B23:E23"/>
    <mergeCell ref="C17:H17"/>
    <mergeCell ref="C18:H18"/>
    <mergeCell ref="C19:H19"/>
    <mergeCell ref="B9:H9"/>
    <mergeCell ref="B10:H10"/>
    <mergeCell ref="B13:H13"/>
    <mergeCell ref="B14:H14"/>
    <mergeCell ref="F25:F27"/>
    <mergeCell ref="G25:G27"/>
    <mergeCell ref="H25:H27"/>
    <mergeCell ref="B15:H15"/>
    <mergeCell ref="B16:H16"/>
    <mergeCell ref="B5:H5"/>
    <mergeCell ref="B6:H6"/>
    <mergeCell ref="B12:H12"/>
    <mergeCell ref="B21:H21"/>
    <mergeCell ref="B20:H20"/>
    <mergeCell ref="B4:Q4"/>
    <mergeCell ref="T4:AI4"/>
    <mergeCell ref="A115:AF115"/>
    <mergeCell ref="A116:B116"/>
    <mergeCell ref="C116:N116"/>
    <mergeCell ref="O116:P116"/>
    <mergeCell ref="Q116:R116"/>
    <mergeCell ref="S116:T116"/>
    <mergeCell ref="U116:AF116"/>
    <mergeCell ref="AD110:AF110"/>
    <mergeCell ref="A110:B110"/>
    <mergeCell ref="C110:N110"/>
    <mergeCell ref="O110:P110"/>
    <mergeCell ref="Q110:R110"/>
    <mergeCell ref="S110:T110"/>
    <mergeCell ref="U110:AC110"/>
    <mergeCell ref="Q103:R103"/>
    <mergeCell ref="B7:H7"/>
    <mergeCell ref="B8:H8"/>
    <mergeCell ref="A86:B86"/>
    <mergeCell ref="C86:N86"/>
    <mergeCell ref="O86:P86"/>
    <mergeCell ref="Q86:R86"/>
    <mergeCell ref="S86:T86"/>
    <mergeCell ref="U86:AC86"/>
    <mergeCell ref="A88:AF88"/>
    <mergeCell ref="A89:AF89"/>
    <mergeCell ref="A96:B97"/>
    <mergeCell ref="C96:N97"/>
    <mergeCell ref="O96:P97"/>
    <mergeCell ref="Q96:R97"/>
    <mergeCell ref="AD96:AF97"/>
    <mergeCell ref="A91:AF91"/>
    <mergeCell ref="A92:AF92"/>
    <mergeCell ref="AD86:AF86"/>
    <mergeCell ref="D106:N106"/>
    <mergeCell ref="U103:AC103"/>
    <mergeCell ref="D104:N104"/>
    <mergeCell ref="Q104:R104"/>
    <mergeCell ref="U98:AC98"/>
    <mergeCell ref="D102:N102"/>
    <mergeCell ref="Q102:R102"/>
    <mergeCell ref="U102:AC102"/>
    <mergeCell ref="D103:N103"/>
    <mergeCell ref="D99:N99"/>
    <mergeCell ref="Q99:R99"/>
    <mergeCell ref="U99:AC99"/>
    <mergeCell ref="D100:N100"/>
    <mergeCell ref="Q100:R100"/>
    <mergeCell ref="U100:AC100"/>
    <mergeCell ref="D101:N101"/>
    <mergeCell ref="A113:AF113"/>
    <mergeCell ref="A112:AF112"/>
    <mergeCell ref="Q107:R107"/>
    <mergeCell ref="U107:AC107"/>
    <mergeCell ref="Q108:R108"/>
    <mergeCell ref="U108:AC108"/>
    <mergeCell ref="Q106:R106"/>
    <mergeCell ref="U106:AC106"/>
    <mergeCell ref="A94:AF94"/>
    <mergeCell ref="A95:AF95"/>
    <mergeCell ref="D107:N107"/>
    <mergeCell ref="D108:N108"/>
    <mergeCell ref="Q105:R105"/>
    <mergeCell ref="U105:AC105"/>
    <mergeCell ref="A98:B109"/>
    <mergeCell ref="C98:N98"/>
    <mergeCell ref="O98:P109"/>
    <mergeCell ref="U104:AC104"/>
    <mergeCell ref="AD98:AF109"/>
    <mergeCell ref="U101:AC101"/>
    <mergeCell ref="D109:N109"/>
    <mergeCell ref="Q109:R109"/>
    <mergeCell ref="U109:AC109"/>
    <mergeCell ref="D105:N105"/>
    <mergeCell ref="U79:AC79"/>
    <mergeCell ref="C84:N84"/>
    <mergeCell ref="Q84:R84"/>
    <mergeCell ref="U84:AC84"/>
    <mergeCell ref="A79:B84"/>
    <mergeCell ref="C82:N82"/>
    <mergeCell ref="Q82:R82"/>
    <mergeCell ref="U82:AC82"/>
    <mergeCell ref="C83:N83"/>
    <mergeCell ref="Q83:R83"/>
    <mergeCell ref="U83:AC83"/>
    <mergeCell ref="U80:AC80"/>
    <mergeCell ref="C81:N81"/>
    <mergeCell ref="Q81:R81"/>
    <mergeCell ref="U81:AC81"/>
    <mergeCell ref="U85:AC85"/>
    <mergeCell ref="AD85:AF85"/>
    <mergeCell ref="S96:T97"/>
    <mergeCell ref="U96:AC97"/>
    <mergeCell ref="A74:B75"/>
    <mergeCell ref="C74:N75"/>
    <mergeCell ref="O74:P75"/>
    <mergeCell ref="Q74:R75"/>
    <mergeCell ref="S74:T75"/>
    <mergeCell ref="U74:AC75"/>
    <mergeCell ref="AD74:AF75"/>
    <mergeCell ref="A76:AF76"/>
    <mergeCell ref="A78:AF78"/>
    <mergeCell ref="C77:N77"/>
    <mergeCell ref="O77:P77"/>
    <mergeCell ref="S77:T77"/>
    <mergeCell ref="AD77:AF77"/>
    <mergeCell ref="C79:N79"/>
    <mergeCell ref="Q77:R77"/>
    <mergeCell ref="U77:AC77"/>
    <mergeCell ref="A77:B77"/>
    <mergeCell ref="AD79:AF84"/>
    <mergeCell ref="C80:N80"/>
    <mergeCell ref="Q80:R80"/>
    <mergeCell ref="AD44:AF44"/>
    <mergeCell ref="A44:B44"/>
    <mergeCell ref="C44:N44"/>
    <mergeCell ref="O44:P44"/>
    <mergeCell ref="Q44:R44"/>
    <mergeCell ref="S44:T44"/>
    <mergeCell ref="U44:AC44"/>
    <mergeCell ref="A47:AF47"/>
    <mergeCell ref="A50:AF50"/>
    <mergeCell ref="A49:AF49"/>
    <mergeCell ref="A65:AF65"/>
    <mergeCell ref="A59:AF59"/>
    <mergeCell ref="AD70:AF70"/>
    <mergeCell ref="A46:AF46"/>
    <mergeCell ref="O54:P55"/>
    <mergeCell ref="Q54:R55"/>
    <mergeCell ref="S54:T55"/>
    <mergeCell ref="U54:AC55"/>
    <mergeCell ref="AD54:AF55"/>
    <mergeCell ref="A56:B56"/>
    <mergeCell ref="C56:N56"/>
    <mergeCell ref="O56:P56"/>
    <mergeCell ref="Q56:R56"/>
    <mergeCell ref="S56:T56"/>
    <mergeCell ref="U56:AC56"/>
    <mergeCell ref="AD56:AF56"/>
    <mergeCell ref="A57:B57"/>
    <mergeCell ref="C57:N57"/>
    <mergeCell ref="O57:P57"/>
    <mergeCell ref="U57:AC57"/>
    <mergeCell ref="AD57:AF57"/>
    <mergeCell ref="AD69:AF69"/>
    <mergeCell ref="A66:AF66"/>
    <mergeCell ref="C34:N35"/>
    <mergeCell ref="O34:P35"/>
    <mergeCell ref="Q34:R35"/>
    <mergeCell ref="S34:T35"/>
    <mergeCell ref="D40:N40"/>
    <mergeCell ref="Q40:R40"/>
    <mergeCell ref="U40:AC40"/>
    <mergeCell ref="Q37:R37"/>
    <mergeCell ref="U37:AC37"/>
    <mergeCell ref="D38:N38"/>
    <mergeCell ref="Q38:R38"/>
    <mergeCell ref="U38:AC38"/>
    <mergeCell ref="D39:N39"/>
    <mergeCell ref="Q39:R39"/>
    <mergeCell ref="U39:AC39"/>
    <mergeCell ref="A1:AF1"/>
    <mergeCell ref="A2:AF2"/>
    <mergeCell ref="B11:H11"/>
    <mergeCell ref="B22:O22"/>
    <mergeCell ref="A60:AF60"/>
    <mergeCell ref="A62:AF62"/>
    <mergeCell ref="A52:AF52"/>
    <mergeCell ref="A53:AF53"/>
    <mergeCell ref="A54:B55"/>
    <mergeCell ref="C54:N55"/>
    <mergeCell ref="A33:AF33"/>
    <mergeCell ref="F24:G24"/>
    <mergeCell ref="B24:E24"/>
    <mergeCell ref="U34:AC35"/>
    <mergeCell ref="AD34:AF35"/>
    <mergeCell ref="A36:B41"/>
    <mergeCell ref="C36:N36"/>
    <mergeCell ref="O36:P41"/>
    <mergeCell ref="Q36:R36"/>
    <mergeCell ref="S36:T41"/>
    <mergeCell ref="U36:AC36"/>
    <mergeCell ref="AD36:AF41"/>
    <mergeCell ref="D37:N37"/>
    <mergeCell ref="A34:B35"/>
  </mergeCells>
  <dataValidations count="2">
    <dataValidation type="list" allowBlank="1" showInputMessage="1" showErrorMessage="1" sqref="Q56:R56 Q69:R69 Q77:R77 Q37:R43 Q80:R85" xr:uid="{12E5D805-5DCE-42F2-A2BD-B2D882EB75F9}">
      <formula1>$AJ$126:$AJ$129</formula1>
    </dataValidation>
    <dataValidation type="list" allowBlank="1" showInputMessage="1" showErrorMessage="1" sqref="Q100:R109 F24:O24" xr:uid="{A4CEF3AB-8F0A-49B3-9785-320050F34E88}">
      <formula1>$AJ$123:$AJ$124</formula1>
    </dataValidation>
  </dataValidations>
  <hyperlinks>
    <hyperlink ref="A119:E119" location="'Smear-Xpert Module'!A1" display="- Smear-Xpert Module" xr:uid="{D425DCBB-4BEA-476B-8FE8-BFEE74057AAE}"/>
    <hyperlink ref="A120:E120" location="'Culture Module'!A1" display="- Culture module" xr:uid="{FE0A85F9-E97C-4C08-94B6-A3A29AF8037D}"/>
    <hyperlink ref="A121:E121" location="'DST Module'!A1" display="- DST module" xr:uid="{3072E843-5C75-4183-AAD3-4230D9AAF55A}"/>
    <hyperlink ref="A122:E122" location="'Smear-Xpert Module'!A1" display="- Smear-Xpert Module" xr:uid="{AFEA549E-9424-49A7-A4AB-CD28CAC9FE4F}"/>
    <hyperlink ref="A123:E123" location="'DST Module'!A1" display="- DST module" xr:uid="{3341F1AC-6DE6-44BE-8A10-11BC48C87AE7}"/>
    <hyperlink ref="A124:E124" location="'Smear-Xpert Module'!A1" display="- Smear-Xpert Module" xr:uid="{B8AC784D-8788-4D65-8928-8E4401E26FC7}"/>
    <hyperlink ref="A125:E125" location="'Culture Module'!A1" display="- Culture module" xr:uid="{50746F74-443F-40C8-913C-83AD2982664B}"/>
    <hyperlink ref="A126:E126" location="'DST Module'!A1" display="- DST module" xr:uid="{827C8E29-C086-439E-A01D-DDF631B5F60B}"/>
    <hyperlink ref="A119:H119" location="'General TB Module'!A1" display="- General module" xr:uid="{10F36C76-FCE0-4BB2-9E7F-C5E121016BFB}"/>
    <hyperlink ref="A120:H120" location="Smear!A1" display="- Smear module" xr:uid="{6898C6E1-A507-4FBC-A6A3-5C008BD90020}"/>
    <hyperlink ref="A121:H121" location="Culture!A1" display="- Culture module" xr:uid="{F3887947-4210-471F-B980-69CD5C78B65F}"/>
    <hyperlink ref="A122:H122" location="DST!A1" display="- DST module" xr:uid="{5B316B7E-F0CF-45B6-B77D-AF1C58EE83CC}"/>
    <hyperlink ref="A123:H123" location="'TB LAMP'!A1" display="- TB-LAMP module" xr:uid="{A2DB52F1-9EA4-4593-AED3-BBEBDE7304ED}"/>
    <hyperlink ref="A124:H124" location="'LF LAM'!A1" display="- LF-LAM module" xr:uid="{2ED1C031-931D-47BA-A3FF-893EB718140D}"/>
    <hyperlink ref="A125:H125" location="LPA!A1" display="- LPA module" xr:uid="{E37526F8-A289-4ED5-8361-9B2F51504AC0}"/>
    <hyperlink ref="A126:H126" location="Truenat!A1" display="- Truenat module" xr:uid="{0C896570-5FE8-457B-AA3E-3194C4B42DD6}"/>
  </hyperlink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91FD1-14ED-439F-823C-86FD4E3E5FC9}">
  <sheetPr>
    <tabColor rgb="FF00B050"/>
  </sheetPr>
  <dimension ref="A1:AL119"/>
  <sheetViews>
    <sheetView showGridLines="0" tabSelected="1" zoomScaleNormal="100" workbookViewId="0">
      <pane ySplit="2" topLeftCell="A7" activePane="bottomLeft" state="frozen"/>
      <selection pane="bottomLeft" activeCell="A2" sqref="A2:AF2"/>
    </sheetView>
  </sheetViews>
  <sheetFormatPr baseColWidth="10" defaultColWidth="9.1640625" defaultRowHeight="14"/>
  <cols>
    <col min="1" max="12" width="5.5" style="96" customWidth="1"/>
    <col min="13" max="13" width="5.6640625" style="96" customWidth="1"/>
    <col min="14" max="34" width="5.5" style="96" customWidth="1"/>
    <col min="35" max="37" width="5.5" style="96" hidden="1" customWidth="1"/>
    <col min="38" max="38" width="9.1640625" style="96" hidden="1" customWidth="1"/>
    <col min="39" max="16384" width="9.1640625" style="96"/>
  </cols>
  <sheetData>
    <row r="1" spans="1:35" s="95" customFormat="1" ht="131" customHeight="1">
      <c r="A1" s="498" t="s">
        <v>1735</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row>
    <row r="2" spans="1:35" s="95" customFormat="1" ht="33.75" customHeight="1">
      <c r="A2" s="320" t="s">
        <v>1416</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row>
    <row r="3" spans="1:35" ht="13.5"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row>
    <row r="4" spans="1:35" ht="13.5" customHeight="1">
      <c r="A4" s="67" t="s">
        <v>1417</v>
      </c>
      <c r="B4" s="465" t="s">
        <v>992</v>
      </c>
      <c r="C4" s="465"/>
      <c r="D4" s="465"/>
      <c r="E4" s="465"/>
      <c r="F4" s="465"/>
      <c r="G4" s="465"/>
      <c r="H4" s="465"/>
      <c r="I4" s="465"/>
      <c r="J4" s="465"/>
      <c r="K4" s="465"/>
      <c r="L4" s="465"/>
      <c r="M4" s="465"/>
      <c r="N4" s="465"/>
      <c r="O4" s="465"/>
      <c r="P4" s="465"/>
      <c r="Q4" s="465"/>
      <c r="S4" s="67"/>
      <c r="T4" s="459"/>
      <c r="U4" s="459"/>
      <c r="V4" s="459"/>
      <c r="W4" s="459"/>
      <c r="X4" s="459"/>
      <c r="Y4" s="459"/>
      <c r="Z4" s="459"/>
      <c r="AA4" s="459"/>
      <c r="AB4" s="459"/>
      <c r="AC4" s="459"/>
      <c r="AD4" s="459"/>
      <c r="AE4" s="459"/>
      <c r="AF4" s="459"/>
      <c r="AG4" s="459"/>
      <c r="AH4" s="459"/>
      <c r="AI4" s="459"/>
    </row>
    <row r="5" spans="1:35" s="67" customFormat="1" ht="15">
      <c r="B5" s="506" t="s">
        <v>1285</v>
      </c>
      <c r="C5" s="506"/>
      <c r="D5" s="506"/>
      <c r="E5" s="506"/>
      <c r="F5" s="506"/>
      <c r="G5" s="506"/>
      <c r="H5" s="506"/>
      <c r="I5" s="97" t="s">
        <v>97</v>
      </c>
      <c r="J5" s="97" t="s">
        <v>98</v>
      </c>
      <c r="K5" s="97" t="s">
        <v>99</v>
      </c>
      <c r="L5" s="97" t="s">
        <v>100</v>
      </c>
      <c r="M5" s="73"/>
    </row>
    <row r="6" spans="1:35" s="67" customFormat="1">
      <c r="B6" s="337" t="s">
        <v>1160</v>
      </c>
      <c r="C6" s="337"/>
      <c r="D6" s="337"/>
      <c r="E6" s="337"/>
      <c r="F6" s="337"/>
      <c r="G6" s="337"/>
      <c r="H6" s="337"/>
      <c r="I6" s="307"/>
      <c r="J6" s="307"/>
      <c r="K6" s="307"/>
      <c r="L6" s="307"/>
      <c r="M6" s="98">
        <f>SUM(I6:L6)</f>
        <v>0</v>
      </c>
    </row>
    <row r="7" spans="1:35" s="67" customFormat="1">
      <c r="B7" s="337" t="s">
        <v>994</v>
      </c>
      <c r="C7" s="337"/>
      <c r="D7" s="337"/>
      <c r="E7" s="337"/>
      <c r="F7" s="337"/>
      <c r="G7" s="337"/>
      <c r="H7" s="337"/>
      <c r="I7" s="307"/>
      <c r="J7" s="307"/>
      <c r="K7" s="307"/>
      <c r="L7" s="307"/>
      <c r="M7" s="98">
        <f>SUM(I7:L7)</f>
        <v>0</v>
      </c>
    </row>
    <row r="8" spans="1:35" s="67" customFormat="1">
      <c r="B8" s="337" t="s">
        <v>995</v>
      </c>
      <c r="C8" s="337"/>
      <c r="D8" s="337"/>
      <c r="E8" s="337"/>
      <c r="F8" s="337"/>
      <c r="G8" s="337"/>
      <c r="H8" s="337"/>
      <c r="I8" s="307"/>
      <c r="J8" s="307"/>
      <c r="K8" s="307"/>
      <c r="L8" s="307"/>
      <c r="M8" s="98">
        <f t="shared" ref="M8:M10" si="0">SUM(I8:L8)</f>
        <v>0</v>
      </c>
    </row>
    <row r="9" spans="1:35" s="67" customFormat="1">
      <c r="B9" s="337" t="s">
        <v>996</v>
      </c>
      <c r="C9" s="337"/>
      <c r="D9" s="337"/>
      <c r="E9" s="337"/>
      <c r="F9" s="337"/>
      <c r="G9" s="337"/>
      <c r="H9" s="337"/>
      <c r="I9" s="307"/>
      <c r="J9" s="307"/>
      <c r="K9" s="307"/>
      <c r="L9" s="307"/>
      <c r="M9" s="98">
        <f t="shared" si="0"/>
        <v>0</v>
      </c>
    </row>
    <row r="10" spans="1:35" s="67" customFormat="1">
      <c r="B10" s="337" t="s">
        <v>1272</v>
      </c>
      <c r="C10" s="337"/>
      <c r="D10" s="337"/>
      <c r="E10" s="337"/>
      <c r="F10" s="337"/>
      <c r="G10" s="337"/>
      <c r="H10" s="337"/>
      <c r="I10" s="307"/>
      <c r="J10" s="307"/>
      <c r="K10" s="307"/>
      <c r="L10" s="307"/>
      <c r="M10" s="98">
        <f t="shared" si="0"/>
        <v>0</v>
      </c>
    </row>
    <row r="11" spans="1:35" s="67" customFormat="1">
      <c r="B11" s="356" t="s">
        <v>1377</v>
      </c>
      <c r="C11" s="356"/>
      <c r="D11" s="356"/>
      <c r="E11" s="356"/>
      <c r="F11" s="356"/>
      <c r="G11" s="356"/>
      <c r="H11" s="356"/>
    </row>
    <row r="12" spans="1:35" s="67" customFormat="1"/>
    <row r="13" spans="1:35" ht="13.5" customHeight="1">
      <c r="A13" s="396" t="s">
        <v>37</v>
      </c>
      <c r="B13" s="397"/>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8"/>
    </row>
    <row r="14" spans="1:35" ht="13.5" customHeight="1">
      <c r="A14" s="392" t="s">
        <v>1176</v>
      </c>
      <c r="B14" s="393"/>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4"/>
    </row>
    <row r="15" spans="1:35" s="100" customFormat="1" ht="13.5" customHeight="1">
      <c r="A15" s="328" t="s">
        <v>39</v>
      </c>
      <c r="B15" s="328"/>
      <c r="C15" s="399" t="s">
        <v>40</v>
      </c>
      <c r="D15" s="399"/>
      <c r="E15" s="399"/>
      <c r="F15" s="399"/>
      <c r="G15" s="399"/>
      <c r="H15" s="399"/>
      <c r="I15" s="399"/>
      <c r="J15" s="399"/>
      <c r="K15" s="399"/>
      <c r="L15" s="399"/>
      <c r="M15" s="399"/>
      <c r="N15" s="399"/>
      <c r="O15" s="328" t="s">
        <v>41</v>
      </c>
      <c r="P15" s="328"/>
      <c r="Q15" s="328" t="s">
        <v>42</v>
      </c>
      <c r="R15" s="328"/>
      <c r="S15" s="328" t="s">
        <v>43</v>
      </c>
      <c r="T15" s="328"/>
      <c r="U15" s="399" t="s">
        <v>44</v>
      </c>
      <c r="V15" s="399"/>
      <c r="W15" s="399"/>
      <c r="X15" s="399"/>
      <c r="Y15" s="399"/>
      <c r="Z15" s="399"/>
      <c r="AA15" s="399"/>
      <c r="AB15" s="399"/>
      <c r="AC15" s="399"/>
      <c r="AD15" s="328" t="s">
        <v>45</v>
      </c>
      <c r="AE15" s="328"/>
      <c r="AF15" s="328"/>
    </row>
    <row r="16" spans="1:35" ht="13.5" customHeight="1">
      <c r="A16" s="328"/>
      <c r="B16" s="328"/>
      <c r="C16" s="448"/>
      <c r="D16" s="448"/>
      <c r="E16" s="448"/>
      <c r="F16" s="448"/>
      <c r="G16" s="448"/>
      <c r="H16" s="448"/>
      <c r="I16" s="448"/>
      <c r="J16" s="448"/>
      <c r="K16" s="448"/>
      <c r="L16" s="448"/>
      <c r="M16" s="448"/>
      <c r="N16" s="448"/>
      <c r="O16" s="449"/>
      <c r="P16" s="449"/>
      <c r="Q16" s="328"/>
      <c r="R16" s="328"/>
      <c r="S16" s="328"/>
      <c r="T16" s="328"/>
      <c r="U16" s="399"/>
      <c r="V16" s="399"/>
      <c r="W16" s="399"/>
      <c r="X16" s="399"/>
      <c r="Y16" s="399"/>
      <c r="Z16" s="399"/>
      <c r="AA16" s="399"/>
      <c r="AB16" s="399"/>
      <c r="AC16" s="399"/>
      <c r="AD16" s="328"/>
      <c r="AE16" s="328"/>
      <c r="AF16" s="328"/>
    </row>
    <row r="17" spans="1:36" ht="40.5" customHeight="1">
      <c r="A17" s="353" t="s">
        <v>1418</v>
      </c>
      <c r="B17" s="354"/>
      <c r="C17" s="496" t="s">
        <v>101</v>
      </c>
      <c r="D17" s="497"/>
      <c r="E17" s="497"/>
      <c r="F17" s="497"/>
      <c r="G17" s="497"/>
      <c r="H17" s="497"/>
      <c r="I17" s="497"/>
      <c r="J17" s="497"/>
      <c r="K17" s="497"/>
      <c r="L17" s="497"/>
      <c r="M17" s="497"/>
      <c r="N17" s="497"/>
      <c r="O17" s="363">
        <f>IF(Q17="N/A",0,IF(Q17="Answer all sub questions",3,IF(Q17="Yes",3,IF(Q17="Partial",3,IF(Q17="No",3,IF(Q17="",3))))))</f>
        <v>3</v>
      </c>
      <c r="P17" s="344"/>
      <c r="Q17" s="339" t="str">
        <f>IF(AJ23&gt;7,"Answer all sub questions",IF(AJ23=(6*1.001),"N/A",IF(AJ23&gt;=6,"Yes",IF(AJ23=5.005,"No",IF(AJ23=4.004,"No",IF(AJ23=3.003,"No",IF(AJ23=2.002,"No",IF(AJ23=1.001,"No",IF(AJ23=0,"No",IF(AJ23&gt;=0.5,"Partial",IF(AJ23&lt;=5.5,"Partial")))))))))))</f>
        <v>Answer all sub questions</v>
      </c>
      <c r="R17" s="328"/>
      <c r="S17" s="363">
        <f>IF(Q17="N/A",O17,IF(Q17="Answer all sub questions",0,IF(Q17="Yes",O17,IF(Q17="Partial",1,IF(Q17="No",0,IF(Q17="",0))))))</f>
        <v>0</v>
      </c>
      <c r="T17" s="344"/>
      <c r="U17" s="484"/>
      <c r="V17" s="481"/>
      <c r="W17" s="481"/>
      <c r="X17" s="481"/>
      <c r="Y17" s="481"/>
      <c r="Z17" s="481"/>
      <c r="AA17" s="481"/>
      <c r="AB17" s="481"/>
      <c r="AC17" s="485"/>
      <c r="AD17" s="403" t="s">
        <v>46</v>
      </c>
      <c r="AE17" s="404"/>
      <c r="AF17" s="405"/>
    </row>
    <row r="18" spans="1:36">
      <c r="A18" s="355"/>
      <c r="B18" s="356"/>
      <c r="C18" s="101"/>
      <c r="D18" s="356" t="s">
        <v>1125</v>
      </c>
      <c r="E18" s="356"/>
      <c r="F18" s="356"/>
      <c r="G18" s="356"/>
      <c r="H18" s="356"/>
      <c r="I18" s="356"/>
      <c r="J18" s="356"/>
      <c r="K18" s="356"/>
      <c r="L18" s="356"/>
      <c r="M18" s="356"/>
      <c r="N18" s="356"/>
      <c r="O18" s="364"/>
      <c r="P18" s="360"/>
      <c r="Q18" s="327"/>
      <c r="R18" s="416"/>
      <c r="S18" s="364"/>
      <c r="T18" s="360"/>
      <c r="U18" s="484"/>
      <c r="V18" s="481"/>
      <c r="W18" s="481"/>
      <c r="X18" s="481"/>
      <c r="Y18" s="481"/>
      <c r="Z18" s="481"/>
      <c r="AA18" s="481"/>
      <c r="AB18" s="481"/>
      <c r="AC18" s="485"/>
      <c r="AD18" s="406"/>
      <c r="AE18" s="407"/>
      <c r="AF18" s="408"/>
      <c r="AI18" s="96">
        <f t="shared" ref="AI18:AI23" si="1">IF(Q18="",100,IF(Q18="Yes",1,IF(Q18="No",0,IF(Q18="Partial",0.5,IF(Q18="N/A",1.001)))))</f>
        <v>100</v>
      </c>
    </row>
    <row r="19" spans="1:36">
      <c r="A19" s="355"/>
      <c r="B19" s="356"/>
      <c r="C19" s="102"/>
      <c r="D19" s="341" t="s">
        <v>1419</v>
      </c>
      <c r="E19" s="341"/>
      <c r="F19" s="341"/>
      <c r="G19" s="341"/>
      <c r="H19" s="341"/>
      <c r="I19" s="341"/>
      <c r="J19" s="341"/>
      <c r="K19" s="341"/>
      <c r="L19" s="341"/>
      <c r="M19" s="341"/>
      <c r="N19" s="341"/>
      <c r="O19" s="364"/>
      <c r="P19" s="360"/>
      <c r="Q19" s="327"/>
      <c r="R19" s="416"/>
      <c r="S19" s="364"/>
      <c r="T19" s="360"/>
      <c r="U19" s="484"/>
      <c r="V19" s="481"/>
      <c r="W19" s="481"/>
      <c r="X19" s="481"/>
      <c r="Y19" s="481"/>
      <c r="Z19" s="481"/>
      <c r="AA19" s="481"/>
      <c r="AB19" s="481"/>
      <c r="AC19" s="485"/>
      <c r="AD19" s="406"/>
      <c r="AE19" s="407"/>
      <c r="AF19" s="408"/>
      <c r="AI19" s="96">
        <f t="shared" si="1"/>
        <v>100</v>
      </c>
    </row>
    <row r="20" spans="1:36">
      <c r="A20" s="355"/>
      <c r="B20" s="356"/>
      <c r="C20" s="101"/>
      <c r="D20" s="356" t="s">
        <v>1420</v>
      </c>
      <c r="E20" s="356"/>
      <c r="F20" s="356"/>
      <c r="G20" s="356"/>
      <c r="H20" s="356"/>
      <c r="I20" s="356"/>
      <c r="J20" s="356"/>
      <c r="K20" s="356"/>
      <c r="L20" s="356"/>
      <c r="M20" s="356"/>
      <c r="N20" s="356"/>
      <c r="O20" s="364"/>
      <c r="P20" s="360"/>
      <c r="Q20" s="327"/>
      <c r="R20" s="416"/>
      <c r="S20" s="364"/>
      <c r="T20" s="360"/>
      <c r="U20" s="484"/>
      <c r="V20" s="481"/>
      <c r="W20" s="481"/>
      <c r="X20" s="481"/>
      <c r="Y20" s="481"/>
      <c r="Z20" s="481"/>
      <c r="AA20" s="481"/>
      <c r="AB20" s="481"/>
      <c r="AC20" s="485"/>
      <c r="AD20" s="406"/>
      <c r="AE20" s="407"/>
      <c r="AF20" s="408"/>
      <c r="AI20" s="96">
        <f t="shared" si="1"/>
        <v>100</v>
      </c>
    </row>
    <row r="21" spans="1:36">
      <c r="A21" s="355"/>
      <c r="B21" s="356"/>
      <c r="C21" s="102"/>
      <c r="D21" s="341" t="s">
        <v>1421</v>
      </c>
      <c r="E21" s="341"/>
      <c r="F21" s="341"/>
      <c r="G21" s="341"/>
      <c r="H21" s="341"/>
      <c r="I21" s="341"/>
      <c r="J21" s="341"/>
      <c r="K21" s="341"/>
      <c r="L21" s="341"/>
      <c r="M21" s="341"/>
      <c r="N21" s="341"/>
      <c r="O21" s="364"/>
      <c r="P21" s="360"/>
      <c r="Q21" s="327"/>
      <c r="R21" s="416"/>
      <c r="S21" s="364"/>
      <c r="T21" s="360"/>
      <c r="U21" s="484"/>
      <c r="V21" s="481"/>
      <c r="W21" s="481"/>
      <c r="X21" s="481"/>
      <c r="Y21" s="481"/>
      <c r="Z21" s="481"/>
      <c r="AA21" s="481"/>
      <c r="AB21" s="481"/>
      <c r="AC21" s="485"/>
      <c r="AD21" s="406"/>
      <c r="AE21" s="407"/>
      <c r="AF21" s="408"/>
      <c r="AI21" s="96">
        <f t="shared" si="1"/>
        <v>100</v>
      </c>
    </row>
    <row r="22" spans="1:36">
      <c r="A22" s="355"/>
      <c r="B22" s="356"/>
      <c r="C22" s="101"/>
      <c r="D22" s="356" t="s">
        <v>1422</v>
      </c>
      <c r="E22" s="356"/>
      <c r="F22" s="356"/>
      <c r="G22" s="356"/>
      <c r="H22" s="356"/>
      <c r="I22" s="356"/>
      <c r="J22" s="356"/>
      <c r="K22" s="356"/>
      <c r="L22" s="356"/>
      <c r="M22" s="356"/>
      <c r="N22" s="356"/>
      <c r="O22" s="364"/>
      <c r="P22" s="360"/>
      <c r="Q22" s="327"/>
      <c r="R22" s="416"/>
      <c r="S22" s="364"/>
      <c r="T22" s="360"/>
      <c r="U22" s="484"/>
      <c r="V22" s="481"/>
      <c r="W22" s="481"/>
      <c r="X22" s="481"/>
      <c r="Y22" s="481"/>
      <c r="Z22" s="481"/>
      <c r="AA22" s="481"/>
      <c r="AB22" s="481"/>
      <c r="AC22" s="485"/>
      <c r="AD22" s="406"/>
      <c r="AE22" s="407"/>
      <c r="AF22" s="408"/>
      <c r="AI22" s="96">
        <f t="shared" si="1"/>
        <v>100</v>
      </c>
    </row>
    <row r="23" spans="1:36">
      <c r="A23" s="355"/>
      <c r="B23" s="356"/>
      <c r="C23" s="102"/>
      <c r="D23" s="341" t="s">
        <v>1423</v>
      </c>
      <c r="E23" s="341"/>
      <c r="F23" s="341"/>
      <c r="G23" s="341"/>
      <c r="H23" s="341"/>
      <c r="I23" s="341"/>
      <c r="J23" s="341"/>
      <c r="K23" s="341"/>
      <c r="L23" s="341"/>
      <c r="M23" s="341"/>
      <c r="N23" s="341"/>
      <c r="O23" s="365"/>
      <c r="P23" s="362"/>
      <c r="Q23" s="327"/>
      <c r="R23" s="416"/>
      <c r="S23" s="364"/>
      <c r="T23" s="360"/>
      <c r="U23" s="484"/>
      <c r="V23" s="481"/>
      <c r="W23" s="481"/>
      <c r="X23" s="481"/>
      <c r="Y23" s="481"/>
      <c r="Z23" s="481"/>
      <c r="AA23" s="481"/>
      <c r="AB23" s="481"/>
      <c r="AC23" s="485"/>
      <c r="AD23" s="406"/>
      <c r="AE23" s="407"/>
      <c r="AF23" s="408"/>
      <c r="AI23" s="96">
        <f t="shared" si="1"/>
        <v>100</v>
      </c>
      <c r="AJ23" s="96">
        <f>SUM(AI18:AI23)</f>
        <v>600</v>
      </c>
    </row>
    <row r="24" spans="1:36" ht="27" customHeight="1">
      <c r="A24" s="353" t="s">
        <v>1424</v>
      </c>
      <c r="B24" s="385"/>
      <c r="C24" s="355" t="s">
        <v>1425</v>
      </c>
      <c r="D24" s="356"/>
      <c r="E24" s="356"/>
      <c r="F24" s="356"/>
      <c r="G24" s="356"/>
      <c r="H24" s="356"/>
      <c r="I24" s="356"/>
      <c r="J24" s="356"/>
      <c r="K24" s="356"/>
      <c r="L24" s="356"/>
      <c r="M24" s="356"/>
      <c r="N24" s="400"/>
      <c r="O24" s="364">
        <f>IF(Q24="N/A",0,IF(Q24="Yes",2,IF(Q24="Partial",2,IF(Q24="No",2,IF(Q24="",2)))))</f>
        <v>2</v>
      </c>
      <c r="P24" s="360"/>
      <c r="Q24" s="499"/>
      <c r="R24" s="500"/>
      <c r="S24" s="363">
        <f>IF(Q24="N/A",O24,IF(Q24="Yes",O24,IF(Q24="Partial",1,IF(Q24="No",0,IF(Q24="",0)))))</f>
        <v>0</v>
      </c>
      <c r="T24" s="344"/>
      <c r="U24" s="487"/>
      <c r="V24" s="488"/>
      <c r="W24" s="488"/>
      <c r="X24" s="488"/>
      <c r="Y24" s="488"/>
      <c r="Z24" s="488"/>
      <c r="AA24" s="488"/>
      <c r="AB24" s="488"/>
      <c r="AC24" s="489"/>
      <c r="AD24" s="472" t="s">
        <v>46</v>
      </c>
      <c r="AE24" s="473"/>
      <c r="AF24" s="474"/>
    </row>
    <row r="25" spans="1:36" ht="27" customHeight="1">
      <c r="A25" s="357"/>
      <c r="B25" s="409"/>
      <c r="C25" s="493" t="s">
        <v>102</v>
      </c>
      <c r="D25" s="494"/>
      <c r="E25" s="494"/>
      <c r="F25" s="494"/>
      <c r="G25" s="494"/>
      <c r="H25" s="494"/>
      <c r="I25" s="494"/>
      <c r="J25" s="494"/>
      <c r="K25" s="494"/>
      <c r="L25" s="494"/>
      <c r="M25" s="494"/>
      <c r="N25" s="495"/>
      <c r="O25" s="365"/>
      <c r="P25" s="362"/>
      <c r="Q25" s="501"/>
      <c r="R25" s="502"/>
      <c r="S25" s="365"/>
      <c r="T25" s="362"/>
      <c r="U25" s="490"/>
      <c r="V25" s="491"/>
      <c r="W25" s="491"/>
      <c r="X25" s="491"/>
      <c r="Y25" s="491"/>
      <c r="Z25" s="491"/>
      <c r="AA25" s="491"/>
      <c r="AB25" s="491"/>
      <c r="AC25" s="492"/>
      <c r="AD25" s="503"/>
      <c r="AE25" s="504"/>
      <c r="AF25" s="505"/>
    </row>
    <row r="26" spans="1:36" ht="13.5" customHeight="1">
      <c r="A26" s="399" t="s">
        <v>47</v>
      </c>
      <c r="B26" s="399"/>
      <c r="C26" s="399"/>
      <c r="D26" s="399"/>
      <c r="E26" s="399"/>
      <c r="F26" s="399"/>
      <c r="G26" s="399"/>
      <c r="H26" s="399"/>
      <c r="I26" s="399"/>
      <c r="J26" s="399"/>
      <c r="K26" s="399"/>
      <c r="L26" s="399"/>
      <c r="M26" s="399"/>
      <c r="N26" s="399"/>
      <c r="O26" s="328">
        <f>SUM(O17:P25)</f>
        <v>5</v>
      </c>
      <c r="P26" s="328"/>
      <c r="Q26" s="328"/>
      <c r="R26" s="328"/>
      <c r="S26" s="328">
        <f>SUM(S17:T25)</f>
        <v>0</v>
      </c>
      <c r="T26" s="328"/>
      <c r="U26" s="328"/>
      <c r="V26" s="328"/>
      <c r="W26" s="328"/>
      <c r="X26" s="328"/>
      <c r="Y26" s="328"/>
      <c r="Z26" s="328"/>
      <c r="AA26" s="328"/>
      <c r="AB26" s="328"/>
      <c r="AC26" s="328"/>
      <c r="AD26" s="399"/>
      <c r="AE26" s="399"/>
      <c r="AF26" s="399"/>
    </row>
    <row r="27" spans="1:36" ht="13.5" customHeight="1">
      <c r="A27" s="67"/>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row>
    <row r="28" spans="1:36" ht="13.5" customHeight="1">
      <c r="A28" s="396" t="s">
        <v>48</v>
      </c>
      <c r="B28" s="397"/>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8"/>
    </row>
    <row r="29" spans="1:36" ht="13.5" customHeight="1">
      <c r="A29" s="392" t="s">
        <v>1175</v>
      </c>
      <c r="B29" s="393"/>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4"/>
    </row>
    <row r="30" spans="1:36" ht="13.5" customHeight="1">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row>
    <row r="31" spans="1:36" ht="13.5" customHeight="1">
      <c r="A31" s="396" t="s">
        <v>104</v>
      </c>
      <c r="B31" s="397"/>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8"/>
    </row>
    <row r="32" spans="1:36" ht="13.5" customHeight="1">
      <c r="A32" s="392" t="s">
        <v>1174</v>
      </c>
      <c r="B32" s="393"/>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4"/>
    </row>
    <row r="33" spans="1:36" ht="13.5"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row>
    <row r="34" spans="1:36" s="67" customFormat="1" ht="13.5" customHeight="1">
      <c r="A34" s="396" t="s">
        <v>51</v>
      </c>
      <c r="B34" s="397"/>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8"/>
    </row>
    <row r="35" spans="1:36" s="67" customFormat="1" ht="13.5" customHeight="1">
      <c r="A35" s="392" t="s">
        <v>1172</v>
      </c>
      <c r="B35" s="393"/>
      <c r="C35" s="393"/>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4"/>
    </row>
    <row r="36" spans="1:36" s="67" customFormat="1" ht="13.5" customHeight="1">
      <c r="A36" s="328" t="s">
        <v>39</v>
      </c>
      <c r="B36" s="328"/>
      <c r="C36" s="399" t="s">
        <v>40</v>
      </c>
      <c r="D36" s="399"/>
      <c r="E36" s="399"/>
      <c r="F36" s="399"/>
      <c r="G36" s="399"/>
      <c r="H36" s="399"/>
      <c r="I36" s="399"/>
      <c r="J36" s="399"/>
      <c r="K36" s="399"/>
      <c r="L36" s="399"/>
      <c r="M36" s="399"/>
      <c r="N36" s="399"/>
      <c r="O36" s="328" t="s">
        <v>41</v>
      </c>
      <c r="P36" s="328"/>
      <c r="Q36" s="328" t="s">
        <v>42</v>
      </c>
      <c r="R36" s="328"/>
      <c r="S36" s="328" t="s">
        <v>43</v>
      </c>
      <c r="T36" s="328"/>
      <c r="U36" s="399" t="s">
        <v>44</v>
      </c>
      <c r="V36" s="399"/>
      <c r="W36" s="399"/>
      <c r="X36" s="399"/>
      <c r="Y36" s="399"/>
      <c r="Z36" s="399"/>
      <c r="AA36" s="399"/>
      <c r="AB36" s="399"/>
      <c r="AC36" s="399"/>
      <c r="AD36" s="328" t="s">
        <v>45</v>
      </c>
      <c r="AE36" s="328"/>
      <c r="AF36" s="328"/>
    </row>
    <row r="37" spans="1:36" s="67" customFormat="1" ht="13.5" customHeight="1">
      <c r="A37" s="328"/>
      <c r="B37" s="328"/>
      <c r="C37" s="448"/>
      <c r="D37" s="448"/>
      <c r="E37" s="448"/>
      <c r="F37" s="448"/>
      <c r="G37" s="448"/>
      <c r="H37" s="448"/>
      <c r="I37" s="448"/>
      <c r="J37" s="448"/>
      <c r="K37" s="448"/>
      <c r="L37" s="448"/>
      <c r="M37" s="448"/>
      <c r="N37" s="448"/>
      <c r="O37" s="328"/>
      <c r="P37" s="328"/>
      <c r="Q37" s="328"/>
      <c r="R37" s="328"/>
      <c r="S37" s="328"/>
      <c r="T37" s="328"/>
      <c r="U37" s="399"/>
      <c r="V37" s="399"/>
      <c r="W37" s="399"/>
      <c r="X37" s="399"/>
      <c r="Y37" s="399"/>
      <c r="Z37" s="399"/>
      <c r="AA37" s="399"/>
      <c r="AB37" s="399"/>
      <c r="AC37" s="399"/>
      <c r="AD37" s="328"/>
      <c r="AE37" s="328"/>
      <c r="AF37" s="328"/>
    </row>
    <row r="38" spans="1:36" s="67" customFormat="1" ht="39.75" customHeight="1">
      <c r="A38" s="353" t="s">
        <v>1426</v>
      </c>
      <c r="B38" s="385"/>
      <c r="C38" s="340" t="s">
        <v>1056</v>
      </c>
      <c r="D38" s="341"/>
      <c r="E38" s="341"/>
      <c r="F38" s="341"/>
      <c r="G38" s="341"/>
      <c r="H38" s="341"/>
      <c r="I38" s="341"/>
      <c r="J38" s="341"/>
      <c r="K38" s="341"/>
      <c r="L38" s="341"/>
      <c r="M38" s="341"/>
      <c r="N38" s="342"/>
      <c r="O38" s="363">
        <f>IF(Q38="N/A",0,IF(Q38="Answer all sub questions",2,IF(Q38="Yes",2,IF(Q38="Partial",2,IF(Q38="No",2,IF(Q38="",2))))))</f>
        <v>2</v>
      </c>
      <c r="P38" s="344"/>
      <c r="Q38" s="328" t="str">
        <f>IF(AJ40&gt;3,"Answer all sub questions",IF(AJ40=(2*1.001),"N/A",IF(AJ40&gt;=2,"Yes",IF(AJ40=1.001,"No",IF(AJ40=0,"No",IF(AJ40&gt;=0.5,"Partial",IF(AJ40&lt;=1.5,"Partial")))))))</f>
        <v>Answer all sub questions</v>
      </c>
      <c r="R38" s="328"/>
      <c r="S38" s="363">
        <f>IF(Q38="N/A",O38,IF(Q38="Answer all sub questions",0,IF(Q38="Yes",O38,IF(Q38="Partial",1,IF(Q38="No",0,IF(Q38="",0))))))</f>
        <v>0</v>
      </c>
      <c r="T38" s="344"/>
      <c r="U38" s="338"/>
      <c r="V38" s="450"/>
      <c r="W38" s="450"/>
      <c r="X38" s="450"/>
      <c r="Y38" s="450"/>
      <c r="Z38" s="450"/>
      <c r="AA38" s="450"/>
      <c r="AB38" s="450"/>
      <c r="AC38" s="339"/>
      <c r="AD38" s="403" t="s">
        <v>105</v>
      </c>
      <c r="AE38" s="404"/>
      <c r="AF38" s="405"/>
    </row>
    <row r="39" spans="1:36" s="67" customFormat="1" ht="26.25" customHeight="1">
      <c r="A39" s="355"/>
      <c r="B39" s="400"/>
      <c r="C39" s="613" t="s">
        <v>1428</v>
      </c>
      <c r="D39" s="337"/>
      <c r="E39" s="337"/>
      <c r="F39" s="337"/>
      <c r="G39" s="337"/>
      <c r="H39" s="337"/>
      <c r="I39" s="337"/>
      <c r="J39" s="337"/>
      <c r="K39" s="337"/>
      <c r="L39" s="337"/>
      <c r="M39" s="337"/>
      <c r="N39" s="337"/>
      <c r="O39" s="364"/>
      <c r="P39" s="360"/>
      <c r="Q39" s="327"/>
      <c r="R39" s="416"/>
      <c r="S39" s="364"/>
      <c r="T39" s="360"/>
      <c r="U39" s="390"/>
      <c r="V39" s="390"/>
      <c r="W39" s="390"/>
      <c r="X39" s="390"/>
      <c r="Y39" s="390"/>
      <c r="Z39" s="390"/>
      <c r="AA39" s="390"/>
      <c r="AB39" s="390"/>
      <c r="AC39" s="390"/>
      <c r="AD39" s="406"/>
      <c r="AE39" s="407"/>
      <c r="AF39" s="408"/>
      <c r="AI39" s="67">
        <f>IF(Q39="",100,IF(Q39="Yes",1,IF(Q39="No",0,IF(Q39="Partial",0.5,IF(Q39="N/A",1.001)))))</f>
        <v>100</v>
      </c>
    </row>
    <row r="40" spans="1:36" s="67" customFormat="1" ht="26.25" customHeight="1">
      <c r="A40" s="355"/>
      <c r="B40" s="400"/>
      <c r="C40" s="629" t="s">
        <v>1427</v>
      </c>
      <c r="D40" s="378"/>
      <c r="E40" s="378"/>
      <c r="F40" s="378"/>
      <c r="G40" s="378"/>
      <c r="H40" s="378"/>
      <c r="I40" s="378"/>
      <c r="J40" s="378"/>
      <c r="K40" s="378"/>
      <c r="L40" s="378"/>
      <c r="M40" s="378"/>
      <c r="N40" s="438"/>
      <c r="O40" s="364"/>
      <c r="P40" s="360"/>
      <c r="Q40" s="326"/>
      <c r="R40" s="327"/>
      <c r="S40" s="364"/>
      <c r="T40" s="360"/>
      <c r="U40" s="329"/>
      <c r="V40" s="330"/>
      <c r="W40" s="330"/>
      <c r="X40" s="330"/>
      <c r="Y40" s="330"/>
      <c r="Z40" s="330"/>
      <c r="AA40" s="330"/>
      <c r="AB40" s="330"/>
      <c r="AC40" s="331"/>
      <c r="AD40" s="406"/>
      <c r="AE40" s="407"/>
      <c r="AF40" s="408"/>
      <c r="AI40" s="67">
        <f>IF(Q40="",100,IF(Q40="Yes",1,IF(Q40="No",0,IF(Q40="Partial",0.5,IF(Q40="N/A",1.001)))))</f>
        <v>100</v>
      </c>
      <c r="AJ40" s="67">
        <f>SUM(AI39:AI40)</f>
        <v>200</v>
      </c>
    </row>
    <row r="41" spans="1:36" s="67" customFormat="1" ht="13.5" customHeight="1">
      <c r="A41" s="399" t="s">
        <v>47</v>
      </c>
      <c r="B41" s="399"/>
      <c r="C41" s="399"/>
      <c r="D41" s="399"/>
      <c r="E41" s="399"/>
      <c r="F41" s="399"/>
      <c r="G41" s="399"/>
      <c r="H41" s="399"/>
      <c r="I41" s="399"/>
      <c r="J41" s="399"/>
      <c r="K41" s="399"/>
      <c r="L41" s="399"/>
      <c r="M41" s="399"/>
      <c r="N41" s="399"/>
      <c r="O41" s="328">
        <f>SUM(O38)</f>
        <v>2</v>
      </c>
      <c r="P41" s="328"/>
      <c r="Q41" s="328"/>
      <c r="R41" s="328"/>
      <c r="S41" s="328">
        <f>SUM(S38)</f>
        <v>0</v>
      </c>
      <c r="T41" s="328"/>
      <c r="U41" s="328"/>
      <c r="V41" s="328"/>
      <c r="W41" s="328"/>
      <c r="X41" s="328"/>
      <c r="Y41" s="328"/>
      <c r="Z41" s="328"/>
      <c r="AA41" s="328"/>
      <c r="AB41" s="328"/>
      <c r="AC41" s="328"/>
      <c r="AD41" s="399"/>
      <c r="AE41" s="399"/>
      <c r="AF41" s="399"/>
    </row>
    <row r="42" spans="1:36" s="67" customFormat="1" ht="13.5" customHeight="1"/>
    <row r="43" spans="1:36" s="67" customFormat="1" ht="13.5" customHeight="1">
      <c r="A43" s="396" t="s">
        <v>53</v>
      </c>
      <c r="B43" s="397"/>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8"/>
    </row>
    <row r="44" spans="1:36" s="67" customFormat="1" ht="13.5" customHeight="1">
      <c r="A44" s="392" t="s">
        <v>1173</v>
      </c>
      <c r="B44" s="393"/>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4"/>
    </row>
    <row r="45" spans="1:36" s="67" customFormat="1" ht="13.5" customHeight="1"/>
    <row r="46" spans="1:36" s="67" customFormat="1" ht="13.5" customHeight="1">
      <c r="A46" s="396" t="s">
        <v>58</v>
      </c>
      <c r="B46" s="397"/>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8"/>
    </row>
    <row r="47" spans="1:36" s="67" customFormat="1" ht="13.5" customHeight="1">
      <c r="A47" s="392" t="s">
        <v>1177</v>
      </c>
      <c r="B47" s="393"/>
      <c r="C47" s="393"/>
      <c r="D47" s="393"/>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4"/>
    </row>
    <row r="48" spans="1:36" s="67" customFormat="1" ht="13.5" customHeight="1"/>
    <row r="49" spans="1:35" s="67" customFormat="1" ht="13.5" customHeight="1">
      <c r="A49" s="396" t="s">
        <v>61</v>
      </c>
      <c r="B49" s="397"/>
      <c r="C49" s="397"/>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7"/>
      <c r="AD49" s="397"/>
      <c r="AE49" s="397"/>
      <c r="AF49" s="398"/>
    </row>
    <row r="50" spans="1:35" s="67" customFormat="1" ht="13.5" customHeight="1">
      <c r="A50" s="392" t="s">
        <v>1178</v>
      </c>
      <c r="B50" s="393"/>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4"/>
    </row>
    <row r="51" spans="1:35" s="67" customFormat="1" ht="13.5" customHeight="1">
      <c r="A51" s="328" t="s">
        <v>39</v>
      </c>
      <c r="B51" s="328"/>
      <c r="C51" s="399" t="s">
        <v>40</v>
      </c>
      <c r="D51" s="399"/>
      <c r="E51" s="399"/>
      <c r="F51" s="399"/>
      <c r="G51" s="399"/>
      <c r="H51" s="399"/>
      <c r="I51" s="399"/>
      <c r="J51" s="399"/>
      <c r="K51" s="399"/>
      <c r="L51" s="399"/>
      <c r="M51" s="399"/>
      <c r="N51" s="399"/>
      <c r="O51" s="328" t="s">
        <v>41</v>
      </c>
      <c r="P51" s="328"/>
      <c r="Q51" s="328" t="s">
        <v>42</v>
      </c>
      <c r="R51" s="328"/>
      <c r="S51" s="328" t="s">
        <v>43</v>
      </c>
      <c r="T51" s="328"/>
      <c r="U51" s="399" t="s">
        <v>44</v>
      </c>
      <c r="V51" s="399"/>
      <c r="W51" s="399"/>
      <c r="X51" s="399"/>
      <c r="Y51" s="399"/>
      <c r="Z51" s="399"/>
      <c r="AA51" s="399"/>
      <c r="AB51" s="399"/>
      <c r="AC51" s="399"/>
      <c r="AD51" s="328" t="s">
        <v>45</v>
      </c>
      <c r="AE51" s="328"/>
      <c r="AF51" s="328"/>
    </row>
    <row r="52" spans="1:35" s="67" customFormat="1" ht="13.5" customHeight="1">
      <c r="A52" s="328"/>
      <c r="B52" s="328"/>
      <c r="C52" s="399"/>
      <c r="D52" s="399"/>
      <c r="E52" s="399"/>
      <c r="F52" s="399"/>
      <c r="G52" s="399"/>
      <c r="H52" s="399"/>
      <c r="I52" s="399"/>
      <c r="J52" s="399"/>
      <c r="K52" s="399"/>
      <c r="L52" s="399"/>
      <c r="M52" s="399"/>
      <c r="N52" s="399"/>
      <c r="O52" s="328"/>
      <c r="P52" s="328"/>
      <c r="Q52" s="328"/>
      <c r="R52" s="328"/>
      <c r="S52" s="328"/>
      <c r="T52" s="328"/>
      <c r="U52" s="399"/>
      <c r="V52" s="399"/>
      <c r="W52" s="399"/>
      <c r="X52" s="399"/>
      <c r="Y52" s="399"/>
      <c r="Z52" s="399"/>
      <c r="AA52" s="399"/>
      <c r="AB52" s="399"/>
      <c r="AC52" s="399"/>
      <c r="AD52" s="328"/>
      <c r="AE52" s="328"/>
      <c r="AF52" s="328"/>
    </row>
    <row r="53" spans="1:35" ht="40.5" customHeight="1">
      <c r="A53" s="337" t="s">
        <v>1430</v>
      </c>
      <c r="B53" s="337"/>
      <c r="C53" s="496" t="s">
        <v>1429</v>
      </c>
      <c r="D53" s="497"/>
      <c r="E53" s="497"/>
      <c r="F53" s="497"/>
      <c r="G53" s="497"/>
      <c r="H53" s="497"/>
      <c r="I53" s="497"/>
      <c r="J53" s="497"/>
      <c r="K53" s="497"/>
      <c r="L53" s="497"/>
      <c r="M53" s="497"/>
      <c r="N53" s="497"/>
      <c r="O53" s="328">
        <f>IF(Q53="N/A",0,IF(Q53="Yes",2,IF(Q53="Partial",2,IF(Q53="No",2,IF(Q53="",2)))))</f>
        <v>2</v>
      </c>
      <c r="P53" s="328"/>
      <c r="Q53" s="327"/>
      <c r="R53" s="416"/>
      <c r="S53" s="328">
        <f>IF(Q53="N/A",O53,IF(Q53="Yes",O53,IF(Q53="Partial",1,IF(Q53="No",0,IF(Q53="",0)))))</f>
        <v>0</v>
      </c>
      <c r="T53" s="328"/>
      <c r="U53" s="483"/>
      <c r="V53" s="483"/>
      <c r="W53" s="483"/>
      <c r="X53" s="483"/>
      <c r="Y53" s="483"/>
      <c r="Z53" s="483"/>
      <c r="AA53" s="483"/>
      <c r="AB53" s="483"/>
      <c r="AC53" s="483"/>
      <c r="AD53" s="447" t="s">
        <v>620</v>
      </c>
      <c r="AE53" s="447"/>
      <c r="AF53" s="447"/>
    </row>
    <row r="54" spans="1:35" s="67" customFormat="1" ht="13.5" customHeight="1">
      <c r="A54" s="399" t="s">
        <v>47</v>
      </c>
      <c r="B54" s="399"/>
      <c r="C54" s="441"/>
      <c r="D54" s="441"/>
      <c r="E54" s="441"/>
      <c r="F54" s="441"/>
      <c r="G54" s="441"/>
      <c r="H54" s="441"/>
      <c r="I54" s="441"/>
      <c r="J54" s="441"/>
      <c r="K54" s="441"/>
      <c r="L54" s="441"/>
      <c r="M54" s="441"/>
      <c r="N54" s="441"/>
      <c r="O54" s="328">
        <f>SUM(O53)</f>
        <v>2</v>
      </c>
      <c r="P54" s="328"/>
      <c r="Q54" s="328"/>
      <c r="R54" s="328"/>
      <c r="S54" s="328">
        <f>SUM(S53)</f>
        <v>0</v>
      </c>
      <c r="T54" s="328"/>
      <c r="U54" s="328"/>
      <c r="V54" s="328"/>
      <c r="W54" s="328"/>
      <c r="X54" s="328"/>
      <c r="Y54" s="328"/>
      <c r="Z54" s="328"/>
      <c r="AA54" s="328"/>
      <c r="AB54" s="328"/>
      <c r="AC54" s="328"/>
      <c r="AD54" s="439"/>
      <c r="AE54" s="439"/>
      <c r="AF54" s="439"/>
    </row>
    <row r="55" spans="1:35" s="67" customFormat="1" ht="13.5" customHeight="1"/>
    <row r="56" spans="1:35" s="67" customFormat="1" ht="13.5" customHeight="1">
      <c r="A56" s="396" t="s">
        <v>65</v>
      </c>
      <c r="B56" s="397"/>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8"/>
    </row>
    <row r="57" spans="1:35" s="67" customFormat="1" ht="13.5" customHeight="1">
      <c r="A57" s="392" t="s">
        <v>1207</v>
      </c>
      <c r="B57" s="393"/>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4"/>
    </row>
    <row r="58" spans="1:35" s="67" customFormat="1" ht="13.5" customHeight="1">
      <c r="A58" s="328" t="s">
        <v>39</v>
      </c>
      <c r="B58" s="328"/>
      <c r="C58" s="399" t="s">
        <v>40</v>
      </c>
      <c r="D58" s="399"/>
      <c r="E58" s="399"/>
      <c r="F58" s="399"/>
      <c r="G58" s="399"/>
      <c r="H58" s="399"/>
      <c r="I58" s="399"/>
      <c r="J58" s="399"/>
      <c r="K58" s="399"/>
      <c r="L58" s="399"/>
      <c r="M58" s="399"/>
      <c r="N58" s="399"/>
      <c r="O58" s="328" t="s">
        <v>41</v>
      </c>
      <c r="P58" s="328"/>
      <c r="Q58" s="328" t="s">
        <v>42</v>
      </c>
      <c r="R58" s="328"/>
      <c r="S58" s="328" t="s">
        <v>43</v>
      </c>
      <c r="T58" s="328"/>
      <c r="U58" s="399" t="s">
        <v>44</v>
      </c>
      <c r="V58" s="399"/>
      <c r="W58" s="399"/>
      <c r="X58" s="399"/>
      <c r="Y58" s="399"/>
      <c r="Z58" s="399"/>
      <c r="AA58" s="399"/>
      <c r="AB58" s="399"/>
      <c r="AC58" s="399"/>
      <c r="AD58" s="328" t="s">
        <v>45</v>
      </c>
      <c r="AE58" s="328"/>
      <c r="AF58" s="328"/>
    </row>
    <row r="59" spans="1:35" s="67" customFormat="1" ht="13.5" customHeight="1">
      <c r="A59" s="328"/>
      <c r="B59" s="328"/>
      <c r="C59" s="399"/>
      <c r="D59" s="399"/>
      <c r="E59" s="399"/>
      <c r="F59" s="399"/>
      <c r="G59" s="399"/>
      <c r="H59" s="399"/>
      <c r="I59" s="399"/>
      <c r="J59" s="399"/>
      <c r="K59" s="399"/>
      <c r="L59" s="399"/>
      <c r="M59" s="399"/>
      <c r="N59" s="399"/>
      <c r="O59" s="328"/>
      <c r="P59" s="328"/>
      <c r="Q59" s="328"/>
      <c r="R59" s="328"/>
      <c r="S59" s="328"/>
      <c r="T59" s="328"/>
      <c r="U59" s="399"/>
      <c r="V59" s="399"/>
      <c r="W59" s="399"/>
      <c r="X59" s="399"/>
      <c r="Y59" s="399"/>
      <c r="Z59" s="399"/>
      <c r="AA59" s="399"/>
      <c r="AB59" s="399"/>
      <c r="AC59" s="399"/>
      <c r="AD59" s="328"/>
      <c r="AE59" s="328"/>
      <c r="AF59" s="328"/>
    </row>
    <row r="60" spans="1:35" s="67" customFormat="1" ht="13.5" customHeight="1">
      <c r="A60" s="410" t="s">
        <v>1009</v>
      </c>
      <c r="B60" s="411"/>
      <c r="C60" s="411"/>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2"/>
    </row>
    <row r="61" spans="1:35">
      <c r="A61" s="337" t="s">
        <v>1431</v>
      </c>
      <c r="B61" s="337"/>
      <c r="C61" s="496" t="s">
        <v>1432</v>
      </c>
      <c r="D61" s="497"/>
      <c r="E61" s="497"/>
      <c r="F61" s="497"/>
      <c r="G61" s="497"/>
      <c r="H61" s="497"/>
      <c r="I61" s="497"/>
      <c r="J61" s="497"/>
      <c r="K61" s="497"/>
      <c r="L61" s="497"/>
      <c r="M61" s="497"/>
      <c r="N61" s="497"/>
      <c r="O61" s="328">
        <f>IF(Q61="N/A",0,IF(Q61="Yes",2,IF(Q61="Partial",2,IF(Q61="No",2,IF(Q61="",2)))))</f>
        <v>2</v>
      </c>
      <c r="P61" s="328"/>
      <c r="Q61" s="327"/>
      <c r="R61" s="416"/>
      <c r="S61" s="328">
        <f>IF(Q61="N/A",O61,IF(Q61="Yes",O61,IF(Q61="Partial",1,IF(Q61="No",0,IF(Q61="",0)))))</f>
        <v>0</v>
      </c>
      <c r="T61" s="328"/>
      <c r="U61" s="483"/>
      <c r="V61" s="483"/>
      <c r="W61" s="483"/>
      <c r="X61" s="483"/>
      <c r="Y61" s="483"/>
      <c r="Z61" s="483"/>
      <c r="AA61" s="483"/>
      <c r="AB61" s="483"/>
      <c r="AC61" s="483"/>
      <c r="AD61" s="447" t="s">
        <v>68</v>
      </c>
      <c r="AE61" s="447"/>
      <c r="AF61" s="447"/>
    </row>
    <row r="62" spans="1:35" s="67" customFormat="1">
      <c r="A62" s="410" t="s">
        <v>1433</v>
      </c>
      <c r="B62" s="411"/>
      <c r="C62" s="411"/>
      <c r="D62" s="411"/>
      <c r="E62" s="411"/>
      <c r="F62" s="411"/>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2"/>
    </row>
    <row r="63" spans="1:35" s="67" customFormat="1" ht="40.5" customHeight="1">
      <c r="A63" s="353" t="s">
        <v>1434</v>
      </c>
      <c r="B63" s="385"/>
      <c r="C63" s="340" t="s">
        <v>1056</v>
      </c>
      <c r="D63" s="341"/>
      <c r="E63" s="341"/>
      <c r="F63" s="341"/>
      <c r="G63" s="341"/>
      <c r="H63" s="341"/>
      <c r="I63" s="341"/>
      <c r="J63" s="341"/>
      <c r="K63" s="341"/>
      <c r="L63" s="341"/>
      <c r="M63" s="341"/>
      <c r="N63" s="342"/>
      <c r="O63" s="363">
        <f>IF(Q63="N/A",0,IF(Q63="Answer all sub questions",5,IF(Q63="Yes",5,IF(Q63="Partial",5,IF(Q63="No",5,IF(Q63="",5))))))</f>
        <v>5</v>
      </c>
      <c r="P63" s="344"/>
      <c r="Q63" s="328" t="str">
        <f>IF(AJ70&gt;8,"Answer all sub questions",IF(AJ70=(7*1.001),"N/A",IF(AJ70&gt;=7,"Yes",IF(AJ70=6.006,"No",IF(AJ70=5.005,"No",IF(AJ70=4.004,"No",IF(AJ70=3.003,"No",IF(AJ70=2.002,"No",IF(AJ70=1.001,"No",IF(AJ70=0,"No",IF(AJ70&gt;=0.5,"Partial",IF(AJ70&lt;=6.5,"Partial"))))))))))))</f>
        <v>Answer all sub questions</v>
      </c>
      <c r="R63" s="328"/>
      <c r="S63" s="363">
        <f>IF(Q63="N/A",O63,IF(Q63="Answer all sub questions",0,IF(Q63="Yes",O63,IF(Q63="Partial",1,IF(Q63="No",0,IF(Q63="",0))))))</f>
        <v>0</v>
      </c>
      <c r="T63" s="344"/>
      <c r="U63" s="338"/>
      <c r="V63" s="450"/>
      <c r="W63" s="450"/>
      <c r="X63" s="450"/>
      <c r="Y63" s="450"/>
      <c r="Z63" s="450"/>
      <c r="AA63" s="450"/>
      <c r="AB63" s="450"/>
      <c r="AC63" s="339"/>
      <c r="AD63" s="403" t="s">
        <v>108</v>
      </c>
      <c r="AE63" s="404"/>
      <c r="AF63" s="405"/>
    </row>
    <row r="64" spans="1:35" s="67" customFormat="1" ht="26.25" customHeight="1">
      <c r="A64" s="355"/>
      <c r="B64" s="400"/>
      <c r="C64" s="613" t="s">
        <v>1435</v>
      </c>
      <c r="D64" s="337"/>
      <c r="E64" s="337"/>
      <c r="F64" s="337"/>
      <c r="G64" s="337"/>
      <c r="H64" s="337"/>
      <c r="I64" s="337"/>
      <c r="J64" s="337"/>
      <c r="K64" s="337"/>
      <c r="L64" s="337"/>
      <c r="M64" s="337"/>
      <c r="N64" s="337"/>
      <c r="O64" s="364"/>
      <c r="P64" s="360"/>
      <c r="Q64" s="326"/>
      <c r="R64" s="327"/>
      <c r="S64" s="364"/>
      <c r="T64" s="360"/>
      <c r="U64" s="390"/>
      <c r="V64" s="390"/>
      <c r="W64" s="390"/>
      <c r="X64" s="390"/>
      <c r="Y64" s="390"/>
      <c r="Z64" s="390"/>
      <c r="AA64" s="390"/>
      <c r="AB64" s="390"/>
      <c r="AC64" s="390"/>
      <c r="AD64" s="406"/>
      <c r="AE64" s="407"/>
      <c r="AF64" s="408"/>
      <c r="AI64" s="67">
        <f>IF(Q64="",100,IF(Q64="Yes",1,IF(Q64="No",0,IF(Q64="Partial",0.5,IF(Q64="N/A",1.001)))))</f>
        <v>100</v>
      </c>
    </row>
    <row r="65" spans="1:36" s="67" customFormat="1">
      <c r="A65" s="355"/>
      <c r="B65" s="400"/>
      <c r="C65" s="613" t="s">
        <v>1436</v>
      </c>
      <c r="D65" s="337"/>
      <c r="E65" s="337"/>
      <c r="F65" s="337"/>
      <c r="G65" s="337"/>
      <c r="H65" s="337"/>
      <c r="I65" s="337"/>
      <c r="J65" s="337"/>
      <c r="K65" s="337"/>
      <c r="L65" s="337"/>
      <c r="M65" s="337"/>
      <c r="N65" s="337"/>
      <c r="O65" s="364"/>
      <c r="P65" s="360"/>
      <c r="Q65" s="326"/>
      <c r="R65" s="327"/>
      <c r="S65" s="364"/>
      <c r="T65" s="360"/>
      <c r="U65" s="390"/>
      <c r="V65" s="390"/>
      <c r="W65" s="390"/>
      <c r="X65" s="390"/>
      <c r="Y65" s="390"/>
      <c r="Z65" s="390"/>
      <c r="AA65" s="390"/>
      <c r="AB65" s="390"/>
      <c r="AC65" s="390"/>
      <c r="AD65" s="406"/>
      <c r="AE65" s="407"/>
      <c r="AF65" s="408"/>
      <c r="AI65" s="67">
        <f>IF(Q65="",100,IF(Q65="Yes",1,IF(Q65="No",0,IF(Q65="Partial",0.5,IF(Q65="N/A",1.001)))))</f>
        <v>100</v>
      </c>
    </row>
    <row r="66" spans="1:36" s="67" customFormat="1">
      <c r="A66" s="355"/>
      <c r="B66" s="400"/>
      <c r="C66" s="613" t="s">
        <v>1437</v>
      </c>
      <c r="D66" s="337"/>
      <c r="E66" s="337"/>
      <c r="F66" s="337"/>
      <c r="G66" s="337"/>
      <c r="H66" s="337"/>
      <c r="I66" s="337"/>
      <c r="J66" s="337"/>
      <c r="K66" s="337"/>
      <c r="L66" s="337"/>
      <c r="M66" s="337"/>
      <c r="N66" s="337"/>
      <c r="O66" s="364"/>
      <c r="P66" s="360"/>
      <c r="Q66" s="326"/>
      <c r="R66" s="327"/>
      <c r="S66" s="364"/>
      <c r="T66" s="360"/>
      <c r="U66" s="390"/>
      <c r="V66" s="390"/>
      <c r="W66" s="390"/>
      <c r="X66" s="390"/>
      <c r="Y66" s="390"/>
      <c r="Z66" s="390"/>
      <c r="AA66" s="390"/>
      <c r="AB66" s="390"/>
      <c r="AC66" s="390"/>
      <c r="AD66" s="406"/>
      <c r="AE66" s="407"/>
      <c r="AF66" s="408"/>
      <c r="AI66" s="67">
        <f t="shared" ref="AI66" si="2">IF(Q66="",100,IF(Q66="Yes",1,IF(Q66="No",0,IF(Q66="Partial",0.5,IF(Q66="N/A",1.001)))))</f>
        <v>100</v>
      </c>
    </row>
    <row r="67" spans="1:36" s="67" customFormat="1" ht="26.25" customHeight="1">
      <c r="A67" s="355"/>
      <c r="B67" s="400"/>
      <c r="C67" s="613" t="s">
        <v>1438</v>
      </c>
      <c r="D67" s="337"/>
      <c r="E67" s="337"/>
      <c r="F67" s="337"/>
      <c r="G67" s="337"/>
      <c r="H67" s="337"/>
      <c r="I67" s="337"/>
      <c r="J67" s="337"/>
      <c r="K67" s="337"/>
      <c r="L67" s="337"/>
      <c r="M67" s="337"/>
      <c r="N67" s="337"/>
      <c r="O67" s="364"/>
      <c r="P67" s="360"/>
      <c r="Q67" s="326"/>
      <c r="R67" s="327"/>
      <c r="S67" s="364"/>
      <c r="T67" s="360"/>
      <c r="U67" s="390"/>
      <c r="V67" s="390"/>
      <c r="W67" s="390"/>
      <c r="X67" s="390"/>
      <c r="Y67" s="390"/>
      <c r="Z67" s="390"/>
      <c r="AA67" s="390"/>
      <c r="AB67" s="390"/>
      <c r="AC67" s="390"/>
      <c r="AD67" s="406"/>
      <c r="AE67" s="407"/>
      <c r="AF67" s="408"/>
      <c r="AI67" s="67">
        <f t="shared" ref="AI67:AI70" si="3">IF(Q67="",100,IF(Q67="Yes",1,IF(Q67="No",0,IF(Q67="Partial",0.5,IF(Q67="N/A",1.001)))))</f>
        <v>100</v>
      </c>
    </row>
    <row r="68" spans="1:36" s="67" customFormat="1">
      <c r="A68" s="355"/>
      <c r="B68" s="400"/>
      <c r="C68" s="629" t="s">
        <v>1439</v>
      </c>
      <c r="D68" s="378"/>
      <c r="E68" s="378"/>
      <c r="F68" s="378"/>
      <c r="G68" s="378"/>
      <c r="H68" s="378"/>
      <c r="I68" s="378"/>
      <c r="J68" s="378"/>
      <c r="K68" s="378"/>
      <c r="L68" s="378"/>
      <c r="M68" s="378"/>
      <c r="N68" s="438"/>
      <c r="O68" s="364"/>
      <c r="P68" s="360"/>
      <c r="Q68" s="326"/>
      <c r="R68" s="327"/>
      <c r="S68" s="364"/>
      <c r="T68" s="360"/>
      <c r="U68" s="390"/>
      <c r="V68" s="390"/>
      <c r="W68" s="390"/>
      <c r="X68" s="390"/>
      <c r="Y68" s="390"/>
      <c r="Z68" s="390"/>
      <c r="AA68" s="390"/>
      <c r="AB68" s="390"/>
      <c r="AC68" s="390"/>
      <c r="AD68" s="406"/>
      <c r="AE68" s="407"/>
      <c r="AF68" s="408"/>
      <c r="AI68" s="67">
        <f t="shared" si="3"/>
        <v>100</v>
      </c>
    </row>
    <row r="69" spans="1:36" s="67" customFormat="1">
      <c r="A69" s="355"/>
      <c r="B69" s="400"/>
      <c r="C69" s="629" t="s">
        <v>1440</v>
      </c>
      <c r="D69" s="378"/>
      <c r="E69" s="378"/>
      <c r="F69" s="378"/>
      <c r="G69" s="378"/>
      <c r="H69" s="378"/>
      <c r="I69" s="378"/>
      <c r="J69" s="378"/>
      <c r="K69" s="378"/>
      <c r="L69" s="378"/>
      <c r="M69" s="378"/>
      <c r="N69" s="438"/>
      <c r="O69" s="364"/>
      <c r="P69" s="360"/>
      <c r="Q69" s="326"/>
      <c r="R69" s="327"/>
      <c r="S69" s="364"/>
      <c r="T69" s="360"/>
      <c r="U69" s="390"/>
      <c r="V69" s="390"/>
      <c r="W69" s="390"/>
      <c r="X69" s="390"/>
      <c r="Y69" s="390"/>
      <c r="Z69" s="390"/>
      <c r="AA69" s="390"/>
      <c r="AB69" s="390"/>
      <c r="AC69" s="390"/>
      <c r="AD69" s="406"/>
      <c r="AE69" s="407"/>
      <c r="AF69" s="408"/>
      <c r="AI69" s="67">
        <f t="shared" si="3"/>
        <v>100</v>
      </c>
    </row>
    <row r="70" spans="1:36" s="67" customFormat="1" ht="26.25" customHeight="1">
      <c r="A70" s="355"/>
      <c r="B70" s="400"/>
      <c r="C70" s="629" t="s">
        <v>1441</v>
      </c>
      <c r="D70" s="378"/>
      <c r="E70" s="378"/>
      <c r="F70" s="378"/>
      <c r="G70" s="378"/>
      <c r="H70" s="378"/>
      <c r="I70" s="378"/>
      <c r="J70" s="378"/>
      <c r="K70" s="378"/>
      <c r="L70" s="378"/>
      <c r="M70" s="378"/>
      <c r="N70" s="438"/>
      <c r="O70" s="364"/>
      <c r="P70" s="360"/>
      <c r="Q70" s="326"/>
      <c r="R70" s="327"/>
      <c r="S70" s="364"/>
      <c r="T70" s="360"/>
      <c r="U70" s="390"/>
      <c r="V70" s="390"/>
      <c r="W70" s="390"/>
      <c r="X70" s="390"/>
      <c r="Y70" s="390"/>
      <c r="Z70" s="390"/>
      <c r="AA70" s="390"/>
      <c r="AB70" s="390"/>
      <c r="AC70" s="390"/>
      <c r="AD70" s="406"/>
      <c r="AE70" s="407"/>
      <c r="AF70" s="408"/>
      <c r="AI70" s="67">
        <f t="shared" si="3"/>
        <v>100</v>
      </c>
      <c r="AJ70" s="67">
        <f>SUM(AI64:AI70)</f>
        <v>700</v>
      </c>
    </row>
    <row r="71" spans="1:36" s="67" customFormat="1" ht="13.5" customHeight="1">
      <c r="A71" s="399" t="s">
        <v>47</v>
      </c>
      <c r="B71" s="399"/>
      <c r="C71" s="399"/>
      <c r="D71" s="399"/>
      <c r="E71" s="399"/>
      <c r="F71" s="399"/>
      <c r="G71" s="399"/>
      <c r="H71" s="399"/>
      <c r="I71" s="399"/>
      <c r="J71" s="399"/>
      <c r="K71" s="399"/>
      <c r="L71" s="399"/>
      <c r="M71" s="399"/>
      <c r="N71" s="399"/>
      <c r="O71" s="328">
        <f>SUM(O61:P70)</f>
        <v>7</v>
      </c>
      <c r="P71" s="328"/>
      <c r="Q71" s="328"/>
      <c r="R71" s="328"/>
      <c r="S71" s="328">
        <f>SUM(S61:T70)</f>
        <v>0</v>
      </c>
      <c r="T71" s="328"/>
      <c r="U71" s="328"/>
      <c r="V71" s="328"/>
      <c r="W71" s="328"/>
      <c r="X71" s="328"/>
      <c r="Y71" s="328"/>
      <c r="Z71" s="328"/>
      <c r="AA71" s="328"/>
      <c r="AB71" s="328"/>
      <c r="AC71" s="328"/>
      <c r="AD71" s="399"/>
      <c r="AE71" s="399"/>
      <c r="AF71" s="399"/>
    </row>
    <row r="72" spans="1:36" s="67" customFormat="1" ht="13.5" customHeight="1"/>
    <row r="73" spans="1:36" s="67" customFormat="1" ht="13.5" customHeight="1">
      <c r="A73" s="396" t="s">
        <v>71</v>
      </c>
      <c r="B73" s="397"/>
      <c r="C73" s="397"/>
      <c r="D73" s="397"/>
      <c r="E73" s="39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8"/>
    </row>
    <row r="74" spans="1:36" s="67" customFormat="1" ht="13.5" customHeight="1">
      <c r="A74" s="392" t="s">
        <v>1196</v>
      </c>
      <c r="B74" s="393"/>
      <c r="C74" s="393"/>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4"/>
    </row>
    <row r="75" spans="1:36" s="67" customFormat="1" ht="13.5" customHeight="1"/>
    <row r="76" spans="1:36" s="67" customFormat="1" ht="13.5" customHeight="1">
      <c r="A76" s="396" t="s">
        <v>73</v>
      </c>
      <c r="B76" s="397"/>
      <c r="C76" s="397"/>
      <c r="D76" s="397"/>
      <c r="E76" s="397"/>
      <c r="F76" s="397"/>
      <c r="G76" s="397"/>
      <c r="H76" s="397"/>
      <c r="I76" s="397"/>
      <c r="J76" s="397"/>
      <c r="K76" s="397"/>
      <c r="L76" s="397"/>
      <c r="M76" s="397"/>
      <c r="N76" s="397"/>
      <c r="O76" s="397"/>
      <c r="P76" s="397"/>
      <c r="Q76" s="397"/>
      <c r="R76" s="397"/>
      <c r="S76" s="397"/>
      <c r="T76" s="397"/>
      <c r="U76" s="397"/>
      <c r="V76" s="397"/>
      <c r="W76" s="397"/>
      <c r="X76" s="397"/>
      <c r="Y76" s="397"/>
      <c r="Z76" s="397"/>
      <c r="AA76" s="397"/>
      <c r="AB76" s="397"/>
      <c r="AC76" s="397"/>
      <c r="AD76" s="397"/>
      <c r="AE76" s="397"/>
      <c r="AF76" s="398"/>
    </row>
    <row r="77" spans="1:36" s="67" customFormat="1" ht="13.5" customHeight="1">
      <c r="A77" s="392" t="s">
        <v>1197</v>
      </c>
      <c r="B77" s="393"/>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4"/>
    </row>
    <row r="78" spans="1:36" s="67" customFormat="1" ht="13.5" customHeight="1"/>
    <row r="79" spans="1:36" s="67" customFormat="1" ht="13.5" customHeight="1">
      <c r="A79" s="396" t="s">
        <v>77</v>
      </c>
      <c r="B79" s="397"/>
      <c r="C79" s="397"/>
      <c r="D79" s="397"/>
      <c r="E79" s="397"/>
      <c r="F79" s="397"/>
      <c r="G79" s="397"/>
      <c r="H79" s="397"/>
      <c r="I79" s="397"/>
      <c r="J79" s="397"/>
      <c r="K79" s="397"/>
      <c r="L79" s="397"/>
      <c r="M79" s="397"/>
      <c r="N79" s="397"/>
      <c r="O79" s="397"/>
      <c r="P79" s="397"/>
      <c r="Q79" s="397"/>
      <c r="R79" s="397"/>
      <c r="S79" s="397"/>
      <c r="T79" s="397"/>
      <c r="U79" s="397"/>
      <c r="V79" s="397"/>
      <c r="W79" s="397"/>
      <c r="X79" s="397"/>
      <c r="Y79" s="397"/>
      <c r="Z79" s="397"/>
      <c r="AA79" s="397"/>
      <c r="AB79" s="397"/>
      <c r="AC79" s="397"/>
      <c r="AD79" s="397"/>
      <c r="AE79" s="397"/>
      <c r="AF79" s="398"/>
    </row>
    <row r="80" spans="1:36" s="67" customFormat="1" ht="13.5" customHeight="1">
      <c r="A80" s="392" t="s">
        <v>1182</v>
      </c>
      <c r="B80" s="393"/>
      <c r="C80" s="393"/>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4"/>
    </row>
    <row r="81" spans="1:36" ht="13.5" customHeight="1">
      <c r="A81" s="328" t="s">
        <v>39</v>
      </c>
      <c r="B81" s="328"/>
      <c r="C81" s="399" t="s">
        <v>40</v>
      </c>
      <c r="D81" s="399"/>
      <c r="E81" s="399"/>
      <c r="F81" s="399"/>
      <c r="G81" s="399"/>
      <c r="H81" s="399"/>
      <c r="I81" s="399"/>
      <c r="J81" s="399"/>
      <c r="K81" s="399"/>
      <c r="L81" s="399"/>
      <c r="M81" s="399"/>
      <c r="N81" s="399"/>
      <c r="O81" s="328" t="s">
        <v>41</v>
      </c>
      <c r="P81" s="328"/>
      <c r="Q81" s="328" t="s">
        <v>42</v>
      </c>
      <c r="R81" s="328"/>
      <c r="S81" s="328" t="s">
        <v>43</v>
      </c>
      <c r="T81" s="328"/>
      <c r="U81" s="399" t="s">
        <v>44</v>
      </c>
      <c r="V81" s="399"/>
      <c r="W81" s="399"/>
      <c r="X81" s="399"/>
      <c r="Y81" s="399"/>
      <c r="Z81" s="399"/>
      <c r="AA81" s="399"/>
      <c r="AB81" s="399"/>
      <c r="AC81" s="399"/>
      <c r="AD81" s="328" t="s">
        <v>45</v>
      </c>
      <c r="AE81" s="328"/>
      <c r="AF81" s="328"/>
    </row>
    <row r="82" spans="1:36" ht="13.5" customHeight="1">
      <c r="A82" s="328"/>
      <c r="B82" s="328"/>
      <c r="C82" s="399"/>
      <c r="D82" s="399"/>
      <c r="E82" s="399"/>
      <c r="F82" s="399"/>
      <c r="G82" s="399"/>
      <c r="H82" s="399"/>
      <c r="I82" s="399"/>
      <c r="J82" s="399"/>
      <c r="K82" s="399"/>
      <c r="L82" s="399"/>
      <c r="M82" s="399"/>
      <c r="N82" s="399"/>
      <c r="O82" s="328"/>
      <c r="P82" s="328"/>
      <c r="Q82" s="328"/>
      <c r="R82" s="328"/>
      <c r="S82" s="328"/>
      <c r="T82" s="328"/>
      <c r="U82" s="399"/>
      <c r="V82" s="399"/>
      <c r="W82" s="399"/>
      <c r="X82" s="399"/>
      <c r="Y82" s="399"/>
      <c r="Z82" s="399"/>
      <c r="AA82" s="399"/>
      <c r="AB82" s="399"/>
      <c r="AC82" s="399"/>
      <c r="AD82" s="328"/>
      <c r="AE82" s="328"/>
      <c r="AF82" s="328"/>
    </row>
    <row r="83" spans="1:36" ht="41.25" customHeight="1">
      <c r="A83" s="353" t="s">
        <v>1442</v>
      </c>
      <c r="B83" s="385"/>
      <c r="C83" s="401" t="s">
        <v>1025</v>
      </c>
      <c r="D83" s="401"/>
      <c r="E83" s="401"/>
      <c r="F83" s="401"/>
      <c r="G83" s="401"/>
      <c r="H83" s="401"/>
      <c r="I83" s="401"/>
      <c r="J83" s="401"/>
      <c r="K83" s="401"/>
      <c r="L83" s="401"/>
      <c r="M83" s="401"/>
      <c r="N83" s="401"/>
      <c r="O83" s="363">
        <f>IF(Q83="N/A",0,IF(Q83="Answer all sub questions",5,IF(Q83="Yes",5,IF(Q83="Partial",5,IF(Q83="No",5,IF(Q83="",5))))))</f>
        <v>5</v>
      </c>
      <c r="P83" s="344"/>
      <c r="Q83" s="328" t="str">
        <f>IF(AJ86&gt;4,"Answer all sub questions",IF(AJ86=(3*1.001),"N/A",IF(AJ86&gt;=3,"Yes",IF(AJ86=2.002,"No",IF(AJ86=1.001,"No",IF(AJ86=0,"No",IF(AJ86&gt;=0.5,"Partial",IF(AJ86&lt;=2.5,"Partial"))))))))</f>
        <v>Answer all sub questions</v>
      </c>
      <c r="R83" s="328"/>
      <c r="S83" s="363">
        <f>IF(Q83="N/A",O83,IF(Q83="Answer all sub questions",0,IF(Q83="Yes",O83,IF(Q83="Partial",1,IF(Q83="No",0,IF(Q83="",0))))))</f>
        <v>0</v>
      </c>
      <c r="T83" s="344"/>
      <c r="U83" s="329"/>
      <c r="V83" s="330"/>
      <c r="W83" s="330"/>
      <c r="X83" s="330"/>
      <c r="Y83" s="330"/>
      <c r="Z83" s="330"/>
      <c r="AA83" s="330"/>
      <c r="AB83" s="330"/>
      <c r="AC83" s="331"/>
      <c r="AD83" s="472" t="s">
        <v>927</v>
      </c>
      <c r="AE83" s="473"/>
      <c r="AF83" s="474"/>
    </row>
    <row r="84" spans="1:36">
      <c r="A84" s="355"/>
      <c r="B84" s="400"/>
      <c r="C84" s="84"/>
      <c r="D84" s="378" t="s">
        <v>1443</v>
      </c>
      <c r="E84" s="341"/>
      <c r="F84" s="341"/>
      <c r="G84" s="341"/>
      <c r="H84" s="341"/>
      <c r="I84" s="341"/>
      <c r="J84" s="341"/>
      <c r="K84" s="341"/>
      <c r="L84" s="341"/>
      <c r="M84" s="341"/>
      <c r="N84" s="342"/>
      <c r="O84" s="364"/>
      <c r="P84" s="360"/>
      <c r="Q84" s="326"/>
      <c r="R84" s="327"/>
      <c r="S84" s="364"/>
      <c r="T84" s="360"/>
      <c r="U84" s="329"/>
      <c r="V84" s="330"/>
      <c r="W84" s="330"/>
      <c r="X84" s="330"/>
      <c r="Y84" s="330"/>
      <c r="Z84" s="330"/>
      <c r="AA84" s="330"/>
      <c r="AB84" s="330"/>
      <c r="AC84" s="331"/>
      <c r="AD84" s="475"/>
      <c r="AE84" s="478"/>
      <c r="AF84" s="477"/>
      <c r="AI84" s="96">
        <f>IF(Q84="",100,IF(Q84="Yes",1,IF(Q84="No",0,IF(Q84="Partial",0.5,IF(Q84="N/A",1.001)))))</f>
        <v>100</v>
      </c>
    </row>
    <row r="85" spans="1:36" ht="25.5" customHeight="1">
      <c r="A85" s="355"/>
      <c r="B85" s="400"/>
      <c r="C85" s="84"/>
      <c r="D85" s="378" t="s">
        <v>1444</v>
      </c>
      <c r="E85" s="341"/>
      <c r="F85" s="341"/>
      <c r="G85" s="341"/>
      <c r="H85" s="341"/>
      <c r="I85" s="341"/>
      <c r="J85" s="341"/>
      <c r="K85" s="341"/>
      <c r="L85" s="341"/>
      <c r="M85" s="341"/>
      <c r="N85" s="342"/>
      <c r="O85" s="364"/>
      <c r="P85" s="360"/>
      <c r="Q85" s="326"/>
      <c r="R85" s="327"/>
      <c r="S85" s="364"/>
      <c r="T85" s="360"/>
      <c r="U85" s="329"/>
      <c r="V85" s="330"/>
      <c r="W85" s="330"/>
      <c r="X85" s="330"/>
      <c r="Y85" s="330"/>
      <c r="Z85" s="330"/>
      <c r="AA85" s="330"/>
      <c r="AB85" s="330"/>
      <c r="AC85" s="331"/>
      <c r="AD85" s="475"/>
      <c r="AE85" s="478"/>
      <c r="AF85" s="477"/>
      <c r="AI85" s="96">
        <f t="shared" ref="AI85" si="4">IF(Q85="",100,IF(Q85="Yes",1,IF(Q85="No",0,IF(Q85="Partial",0.5,IF(Q85="N/A",1.001)))))</f>
        <v>100</v>
      </c>
    </row>
    <row r="86" spans="1:36">
      <c r="A86" s="355"/>
      <c r="B86" s="400"/>
      <c r="C86" s="84"/>
      <c r="D86" s="378" t="s">
        <v>1445</v>
      </c>
      <c r="E86" s="341"/>
      <c r="F86" s="341"/>
      <c r="G86" s="341"/>
      <c r="H86" s="341"/>
      <c r="I86" s="341"/>
      <c r="J86" s="341"/>
      <c r="K86" s="341"/>
      <c r="L86" s="341"/>
      <c r="M86" s="341"/>
      <c r="N86" s="342"/>
      <c r="O86" s="364"/>
      <c r="P86" s="360"/>
      <c r="Q86" s="326"/>
      <c r="R86" s="327"/>
      <c r="S86" s="364"/>
      <c r="T86" s="360"/>
      <c r="U86" s="329"/>
      <c r="V86" s="330"/>
      <c r="W86" s="330"/>
      <c r="X86" s="330"/>
      <c r="Y86" s="330"/>
      <c r="Z86" s="330"/>
      <c r="AA86" s="330"/>
      <c r="AB86" s="330"/>
      <c r="AC86" s="331"/>
      <c r="AD86" s="475"/>
      <c r="AE86" s="478"/>
      <c r="AF86" s="477"/>
      <c r="AI86" s="96">
        <f>IF(Q86="",100,IF(Q86="Yes",1,IF(Q86="No",0,IF(Q86="Partial",0.5,IF(Q86="N/A",1.001)))))</f>
        <v>100</v>
      </c>
      <c r="AJ86" s="96">
        <f>SUM(AI84:AI86)</f>
        <v>300</v>
      </c>
    </row>
    <row r="87" spans="1:36" ht="13.5" customHeight="1">
      <c r="A87" s="399" t="s">
        <v>47</v>
      </c>
      <c r="B87" s="399"/>
      <c r="C87" s="399"/>
      <c r="D87" s="399"/>
      <c r="E87" s="399"/>
      <c r="F87" s="399"/>
      <c r="G87" s="399"/>
      <c r="H87" s="399"/>
      <c r="I87" s="399"/>
      <c r="J87" s="399"/>
      <c r="K87" s="399"/>
      <c r="L87" s="399"/>
      <c r="M87" s="399"/>
      <c r="N87" s="399"/>
      <c r="O87" s="328">
        <f>SUM(O83:P86)</f>
        <v>5</v>
      </c>
      <c r="P87" s="328"/>
      <c r="Q87" s="328"/>
      <c r="R87" s="328"/>
      <c r="S87" s="328">
        <f>SUM(S83:T86)</f>
        <v>0</v>
      </c>
      <c r="T87" s="328"/>
      <c r="U87" s="328"/>
      <c r="V87" s="328"/>
      <c r="W87" s="328"/>
      <c r="X87" s="328"/>
      <c r="Y87" s="328"/>
      <c r="Z87" s="328"/>
      <c r="AA87" s="328"/>
      <c r="AB87" s="328"/>
      <c r="AC87" s="328"/>
      <c r="AD87" s="399"/>
      <c r="AE87" s="399"/>
      <c r="AF87" s="399"/>
    </row>
    <row r="88" spans="1:36" ht="13.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row>
    <row r="89" spans="1:36" s="67" customFormat="1" ht="13.5" customHeight="1">
      <c r="A89" s="396" t="s">
        <v>79</v>
      </c>
      <c r="B89" s="397"/>
      <c r="C89" s="397"/>
      <c r="D89" s="397"/>
      <c r="E89" s="397"/>
      <c r="F89" s="397"/>
      <c r="G89" s="397"/>
      <c r="H89" s="397"/>
      <c r="I89" s="397"/>
      <c r="J89" s="397"/>
      <c r="K89" s="397"/>
      <c r="L89" s="397"/>
      <c r="M89" s="397"/>
      <c r="N89" s="397"/>
      <c r="O89" s="397"/>
      <c r="P89" s="397"/>
      <c r="Q89" s="397"/>
      <c r="R89" s="397"/>
      <c r="S89" s="397"/>
      <c r="T89" s="397"/>
      <c r="U89" s="397"/>
      <c r="V89" s="397"/>
      <c r="W89" s="397"/>
      <c r="X89" s="397"/>
      <c r="Y89" s="397"/>
      <c r="Z89" s="397"/>
      <c r="AA89" s="397"/>
      <c r="AB89" s="397"/>
      <c r="AC89" s="397"/>
      <c r="AD89" s="397"/>
      <c r="AE89" s="397"/>
      <c r="AF89" s="398"/>
    </row>
    <row r="90" spans="1:36" s="67" customFormat="1" ht="13.5" customHeight="1">
      <c r="A90" s="392" t="s">
        <v>1198</v>
      </c>
      <c r="B90" s="39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4"/>
    </row>
    <row r="91" spans="1:36" s="67" customFormat="1" ht="13.5" customHeight="1"/>
    <row r="92" spans="1:36" ht="13.5" customHeight="1">
      <c r="A92" s="458" t="s">
        <v>84</v>
      </c>
      <c r="B92" s="458"/>
      <c r="C92" s="458"/>
      <c r="D92" s="458"/>
      <c r="E92" s="458"/>
      <c r="F92" s="458"/>
      <c r="G92" s="458"/>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row>
    <row r="93" spans="1:36" ht="13.5" customHeight="1">
      <c r="A93" s="417"/>
      <c r="B93" s="419"/>
      <c r="C93" s="417"/>
      <c r="D93" s="418"/>
      <c r="E93" s="418"/>
      <c r="F93" s="418"/>
      <c r="G93" s="418"/>
      <c r="H93" s="418"/>
      <c r="I93" s="418"/>
      <c r="J93" s="418"/>
      <c r="K93" s="418"/>
      <c r="L93" s="418"/>
      <c r="M93" s="418"/>
      <c r="N93" s="419"/>
      <c r="O93" s="328">
        <f>O87+O71+O54+O41+O26</f>
        <v>21</v>
      </c>
      <c r="P93" s="328"/>
      <c r="Q93" s="338"/>
      <c r="R93" s="339"/>
      <c r="S93" s="328">
        <f>S87+S71+S54+S41+S26</f>
        <v>0</v>
      </c>
      <c r="T93" s="328"/>
      <c r="U93" s="417"/>
      <c r="V93" s="418"/>
      <c r="W93" s="418"/>
      <c r="X93" s="418"/>
      <c r="Y93" s="418"/>
      <c r="Z93" s="418"/>
      <c r="AA93" s="418"/>
      <c r="AB93" s="418"/>
      <c r="AC93" s="418"/>
      <c r="AD93" s="418"/>
      <c r="AE93" s="418"/>
      <c r="AF93" s="419"/>
    </row>
    <row r="94" spans="1:36" ht="13.5" customHeight="1" thickBot="1"/>
    <row r="95" spans="1:36" ht="18.75" customHeight="1">
      <c r="A95" s="462" t="s">
        <v>925</v>
      </c>
      <c r="B95" s="463"/>
      <c r="C95" s="463"/>
      <c r="D95" s="463"/>
      <c r="E95" s="463"/>
      <c r="F95" s="463"/>
      <c r="G95" s="463"/>
      <c r="H95" s="464"/>
    </row>
    <row r="96" spans="1:36" ht="18.75" customHeight="1">
      <c r="A96" s="466" t="s">
        <v>1675</v>
      </c>
      <c r="B96" s="467"/>
      <c r="C96" s="467"/>
      <c r="D96" s="467"/>
      <c r="E96" s="467"/>
      <c r="F96" s="467"/>
      <c r="G96" s="467"/>
      <c r="H96" s="468"/>
    </row>
    <row r="97" spans="1:38" ht="18.75" customHeight="1">
      <c r="A97" s="466" t="s">
        <v>1676</v>
      </c>
      <c r="B97" s="467"/>
      <c r="C97" s="467"/>
      <c r="D97" s="467"/>
      <c r="E97" s="467"/>
      <c r="F97" s="467"/>
      <c r="G97" s="467"/>
      <c r="H97" s="468"/>
    </row>
    <row r="98" spans="1:38" ht="18.75" customHeight="1">
      <c r="A98" s="466" t="s">
        <v>990</v>
      </c>
      <c r="B98" s="467"/>
      <c r="C98" s="467"/>
      <c r="D98" s="467"/>
      <c r="E98" s="467"/>
      <c r="F98" s="467"/>
      <c r="G98" s="467"/>
      <c r="H98" s="468"/>
    </row>
    <row r="99" spans="1:38" ht="18.75" customHeight="1">
      <c r="A99" s="466" t="s">
        <v>991</v>
      </c>
      <c r="B99" s="467"/>
      <c r="C99" s="467"/>
      <c r="D99" s="467"/>
      <c r="E99" s="467"/>
      <c r="F99" s="467"/>
      <c r="G99" s="467"/>
      <c r="H99" s="468"/>
    </row>
    <row r="100" spans="1:38" ht="18.75" customHeight="1">
      <c r="A100" s="466" t="s">
        <v>1677</v>
      </c>
      <c r="B100" s="467"/>
      <c r="C100" s="467"/>
      <c r="D100" s="467"/>
      <c r="E100" s="467"/>
      <c r="F100" s="467"/>
      <c r="G100" s="467"/>
      <c r="H100" s="468"/>
    </row>
    <row r="101" spans="1:38" ht="18.75" customHeight="1">
      <c r="A101" s="466" t="s">
        <v>1678</v>
      </c>
      <c r="B101" s="467"/>
      <c r="C101" s="467"/>
      <c r="D101" s="467"/>
      <c r="E101" s="467"/>
      <c r="F101" s="467"/>
      <c r="G101" s="467"/>
      <c r="H101" s="468"/>
    </row>
    <row r="102" spans="1:38" ht="18.75" customHeight="1">
      <c r="A102" s="466" t="s">
        <v>1680</v>
      </c>
      <c r="B102" s="467"/>
      <c r="C102" s="467"/>
      <c r="D102" s="467"/>
      <c r="E102" s="467"/>
      <c r="F102" s="467"/>
      <c r="G102" s="467"/>
      <c r="H102" s="468"/>
    </row>
    <row r="103" spans="1:38" ht="18.75" customHeight="1" thickBot="1">
      <c r="A103" s="469" t="s">
        <v>1681</v>
      </c>
      <c r="B103" s="470"/>
      <c r="C103" s="470"/>
      <c r="D103" s="470"/>
      <c r="E103" s="470"/>
      <c r="F103" s="470"/>
      <c r="G103" s="470"/>
      <c r="H103" s="471"/>
      <c r="AL103" s="65"/>
    </row>
    <row r="104" spans="1:38" ht="15">
      <c r="AL104" s="67" t="s">
        <v>5</v>
      </c>
    </row>
    <row r="105" spans="1:38" ht="15">
      <c r="AL105" s="67" t="s">
        <v>7</v>
      </c>
    </row>
    <row r="106" spans="1:38" ht="15">
      <c r="AL106" s="67" t="s">
        <v>29</v>
      </c>
    </row>
    <row r="107" spans="1:38">
      <c r="AL107" s="67"/>
    </row>
    <row r="108" spans="1:38" ht="15">
      <c r="AL108" s="67" t="s">
        <v>5</v>
      </c>
    </row>
    <row r="109" spans="1:38" ht="15">
      <c r="AL109" s="67" t="s">
        <v>85</v>
      </c>
    </row>
    <row r="110" spans="1:38" ht="15">
      <c r="AL110" s="67" t="s">
        <v>7</v>
      </c>
    </row>
    <row r="111" spans="1:38" ht="15">
      <c r="AL111" s="67" t="s">
        <v>29</v>
      </c>
    </row>
    <row r="112" spans="1:38">
      <c r="AL112" s="67"/>
    </row>
    <row r="113" spans="38:38">
      <c r="AL113" s="67"/>
    </row>
    <row r="114" spans="38:38">
      <c r="AL114" s="67"/>
    </row>
    <row r="115" spans="38:38">
      <c r="AL115" s="67"/>
    </row>
    <row r="116" spans="38:38">
      <c r="AL116" s="67"/>
    </row>
    <row r="117" spans="38:38">
      <c r="AL117" s="67"/>
    </row>
    <row r="118" spans="38:38">
      <c r="AL118" s="67"/>
    </row>
    <row r="119" spans="38:38">
      <c r="AL119" s="67"/>
    </row>
  </sheetData>
  <sheetProtection algorithmName="SHA-512" hashValue="+hZEzbvXQHk1yHhMzmgPZ591xBQTbwoWx7KipoyCyYAATT8g80CaC7OZYhh8Y40nZKYh4i/zRfNAVPIrcJnAmg==" saltValue="rHUomGXTG1c8c3AMHBoTbA==" spinCount="100000" sheet="1" objects="1" scenarios="1"/>
  <mergeCells count="227">
    <mergeCell ref="A102:H102"/>
    <mergeCell ref="A103:H103"/>
    <mergeCell ref="A49:AF49"/>
    <mergeCell ref="A41:B41"/>
    <mergeCell ref="A95:H95"/>
    <mergeCell ref="A96:H96"/>
    <mergeCell ref="A97:H97"/>
    <mergeCell ref="A98:H98"/>
    <mergeCell ref="A99:H99"/>
    <mergeCell ref="A100:H100"/>
    <mergeCell ref="A101:H101"/>
    <mergeCell ref="A61:B61"/>
    <mergeCell ref="C61:N61"/>
    <mergeCell ref="O61:P61"/>
    <mergeCell ref="Q61:R61"/>
    <mergeCell ref="S61:T61"/>
    <mergeCell ref="U61:AC61"/>
    <mergeCell ref="A50:AF50"/>
    <mergeCell ref="A51:B52"/>
    <mergeCell ref="C51:N52"/>
    <mergeCell ref="O51:P52"/>
    <mergeCell ref="Q51:R52"/>
    <mergeCell ref="S51:T52"/>
    <mergeCell ref="U51:AC52"/>
    <mergeCell ref="AD51:AF52"/>
    <mergeCell ref="B7:H7"/>
    <mergeCell ref="B8:H8"/>
    <mergeCell ref="B9:H9"/>
    <mergeCell ref="B10:H10"/>
    <mergeCell ref="B11:H11"/>
    <mergeCell ref="A1:AF1"/>
    <mergeCell ref="A2:AF2"/>
    <mergeCell ref="B4:Q4"/>
    <mergeCell ref="T4:AI4"/>
    <mergeCell ref="B5:H5"/>
    <mergeCell ref="B6:H6"/>
    <mergeCell ref="A13:AF13"/>
    <mergeCell ref="A14:AF14"/>
    <mergeCell ref="A15:B16"/>
    <mergeCell ref="C15:N16"/>
    <mergeCell ref="O15:P16"/>
    <mergeCell ref="Q15:R16"/>
    <mergeCell ref="S15:T16"/>
    <mergeCell ref="U15:AC16"/>
    <mergeCell ref="AD15:AF16"/>
    <mergeCell ref="U18:AC18"/>
    <mergeCell ref="D19:N19"/>
    <mergeCell ref="Q19:R19"/>
    <mergeCell ref="A17:B23"/>
    <mergeCell ref="C17:N17"/>
    <mergeCell ref="O17:P23"/>
    <mergeCell ref="Q17:R17"/>
    <mergeCell ref="S17:T23"/>
    <mergeCell ref="U17:AC17"/>
    <mergeCell ref="AD17:AF23"/>
    <mergeCell ref="D18:N18"/>
    <mergeCell ref="D21:N21"/>
    <mergeCell ref="Q21:R21"/>
    <mergeCell ref="U21:AC21"/>
    <mergeCell ref="D22:N22"/>
    <mergeCell ref="Q22:R22"/>
    <mergeCell ref="U22:AC22"/>
    <mergeCell ref="Q18:R18"/>
    <mergeCell ref="U19:AC19"/>
    <mergeCell ref="D20:N20"/>
    <mergeCell ref="Q20:R20"/>
    <mergeCell ref="U20:AC20"/>
    <mergeCell ref="D23:N23"/>
    <mergeCell ref="Q23:R23"/>
    <mergeCell ref="U23:AC23"/>
    <mergeCell ref="A31:AF31"/>
    <mergeCell ref="A32:AF32"/>
    <mergeCell ref="A34:AF34"/>
    <mergeCell ref="A35:AF35"/>
    <mergeCell ref="AD24:AF25"/>
    <mergeCell ref="C25:N25"/>
    <mergeCell ref="A26:B26"/>
    <mergeCell ref="C26:N26"/>
    <mergeCell ref="O26:P26"/>
    <mergeCell ref="Q26:R26"/>
    <mergeCell ref="S26:T26"/>
    <mergeCell ref="U26:AC26"/>
    <mergeCell ref="AD26:AF26"/>
    <mergeCell ref="A28:AF28"/>
    <mergeCell ref="A29:AF29"/>
    <mergeCell ref="A24:B25"/>
    <mergeCell ref="C24:N24"/>
    <mergeCell ref="O24:P25"/>
    <mergeCell ref="Q24:R25"/>
    <mergeCell ref="S24:T25"/>
    <mergeCell ref="U24:AC25"/>
    <mergeCell ref="AD36:AF37"/>
    <mergeCell ref="A36:B37"/>
    <mergeCell ref="C36:N37"/>
    <mergeCell ref="O36:P37"/>
    <mergeCell ref="Q36:R37"/>
    <mergeCell ref="S36:T37"/>
    <mergeCell ref="U36:AC37"/>
    <mergeCell ref="A38:B40"/>
    <mergeCell ref="C38:N38"/>
    <mergeCell ref="O38:P40"/>
    <mergeCell ref="Q38:R38"/>
    <mergeCell ref="S38:T40"/>
    <mergeCell ref="U38:AC38"/>
    <mergeCell ref="AD38:AF40"/>
    <mergeCell ref="C39:N39"/>
    <mergeCell ref="Q39:R39"/>
    <mergeCell ref="U39:AC39"/>
    <mergeCell ref="C40:N40"/>
    <mergeCell ref="Q40:R40"/>
    <mergeCell ref="U40:AC40"/>
    <mergeCell ref="C41:N41"/>
    <mergeCell ref="O41:P41"/>
    <mergeCell ref="Q41:R41"/>
    <mergeCell ref="S41:T41"/>
    <mergeCell ref="U41:AC41"/>
    <mergeCell ref="AD53:AF53"/>
    <mergeCell ref="A54:B54"/>
    <mergeCell ref="C54:N54"/>
    <mergeCell ref="O54:P54"/>
    <mergeCell ref="Q54:R54"/>
    <mergeCell ref="S54:T54"/>
    <mergeCell ref="U54:AC54"/>
    <mergeCell ref="AD54:AF54"/>
    <mergeCell ref="A53:B53"/>
    <mergeCell ref="C53:N53"/>
    <mergeCell ref="O53:P53"/>
    <mergeCell ref="Q53:R53"/>
    <mergeCell ref="S53:T53"/>
    <mergeCell ref="U53:AC53"/>
    <mergeCell ref="AD41:AF41"/>
    <mergeCell ref="A43:AF43"/>
    <mergeCell ref="A44:AF44"/>
    <mergeCell ref="A46:AF46"/>
    <mergeCell ref="A47:AF47"/>
    <mergeCell ref="A56:AF56"/>
    <mergeCell ref="A57:AF57"/>
    <mergeCell ref="A58:B59"/>
    <mergeCell ref="C58:N59"/>
    <mergeCell ref="O58:P59"/>
    <mergeCell ref="Q58:R59"/>
    <mergeCell ref="S58:T59"/>
    <mergeCell ref="U58:AC59"/>
    <mergeCell ref="AD58:AF59"/>
    <mergeCell ref="A62:AF62"/>
    <mergeCell ref="A60:AF60"/>
    <mergeCell ref="AD61:AF61"/>
    <mergeCell ref="Q68:R68"/>
    <mergeCell ref="U68:AC68"/>
    <mergeCell ref="C69:N69"/>
    <mergeCell ref="Q69:R69"/>
    <mergeCell ref="U69:AC69"/>
    <mergeCell ref="C70:N70"/>
    <mergeCell ref="Q70:R70"/>
    <mergeCell ref="U70:AC70"/>
    <mergeCell ref="O63:P70"/>
    <mergeCell ref="Q63:R63"/>
    <mergeCell ref="S63:T70"/>
    <mergeCell ref="U63:AC63"/>
    <mergeCell ref="C67:N67"/>
    <mergeCell ref="Q67:R67"/>
    <mergeCell ref="U67:AC67"/>
    <mergeCell ref="C68:N68"/>
    <mergeCell ref="AD63:AF70"/>
    <mergeCell ref="C64:N64"/>
    <mergeCell ref="Q64:R64"/>
    <mergeCell ref="U64:AC64"/>
    <mergeCell ref="C65:N65"/>
    <mergeCell ref="Q65:R65"/>
    <mergeCell ref="U65:AC65"/>
    <mergeCell ref="C66:N66"/>
    <mergeCell ref="Q66:R66"/>
    <mergeCell ref="U66:AC66"/>
    <mergeCell ref="A63:B70"/>
    <mergeCell ref="C63:N63"/>
    <mergeCell ref="AD71:AF71"/>
    <mergeCell ref="A73:AF73"/>
    <mergeCell ref="A74:AF74"/>
    <mergeCell ref="A76:AF76"/>
    <mergeCell ref="A77:AF77"/>
    <mergeCell ref="A79:AF79"/>
    <mergeCell ref="A71:B71"/>
    <mergeCell ref="C71:N71"/>
    <mergeCell ref="O71:P71"/>
    <mergeCell ref="Q71:R71"/>
    <mergeCell ref="S71:T71"/>
    <mergeCell ref="U71:AC71"/>
    <mergeCell ref="A83:B86"/>
    <mergeCell ref="C83:N83"/>
    <mergeCell ref="O83:P86"/>
    <mergeCell ref="Q83:R83"/>
    <mergeCell ref="S83:T86"/>
    <mergeCell ref="U83:AC83"/>
    <mergeCell ref="A80:AF80"/>
    <mergeCell ref="A81:B82"/>
    <mergeCell ref="C81:N82"/>
    <mergeCell ref="O81:P82"/>
    <mergeCell ref="Q81:R82"/>
    <mergeCell ref="S81:T82"/>
    <mergeCell ref="U81:AC82"/>
    <mergeCell ref="AD81:AF82"/>
    <mergeCell ref="AD83:AF86"/>
    <mergeCell ref="D84:N84"/>
    <mergeCell ref="Q84:R84"/>
    <mergeCell ref="U84:AC84"/>
    <mergeCell ref="D85:N85"/>
    <mergeCell ref="Q85:R85"/>
    <mergeCell ref="U85:AC85"/>
    <mergeCell ref="D86:N86"/>
    <mergeCell ref="Q86:R86"/>
    <mergeCell ref="U86:AC86"/>
    <mergeCell ref="AD87:AF87"/>
    <mergeCell ref="A89:AF89"/>
    <mergeCell ref="A90:AF90"/>
    <mergeCell ref="A92:AF92"/>
    <mergeCell ref="A93:B93"/>
    <mergeCell ref="C93:N93"/>
    <mergeCell ref="O93:P93"/>
    <mergeCell ref="Q93:R93"/>
    <mergeCell ref="S93:T93"/>
    <mergeCell ref="U93:AF93"/>
    <mergeCell ref="A87:B87"/>
    <mergeCell ref="C87:N87"/>
    <mergeCell ref="O87:P87"/>
    <mergeCell ref="Q87:R87"/>
    <mergeCell ref="S87:T87"/>
    <mergeCell ref="U87:AC87"/>
  </mergeCells>
  <dataValidations count="2">
    <dataValidation type="list" allowBlank="1" showInputMessage="1" showErrorMessage="1" sqref="Q18:R25 Q61:R61 Q64:R70 Q53:R53 Q39:R40" xr:uid="{1795818F-DDE4-4344-B428-ED43BB5D03A5}">
      <formula1>$AL$107:$AL$110</formula1>
    </dataValidation>
    <dataValidation type="list" allowBlank="1" showInputMessage="1" showErrorMessage="1" sqref="Q84:R86" xr:uid="{73AA5C50-3225-4E3B-A1AD-5FBF10280BB4}">
      <formula1>$AL$103:$AL$105</formula1>
    </dataValidation>
  </dataValidations>
  <hyperlinks>
    <hyperlink ref="A96:E96" location="'Smear-Xpert Module'!A1" display="- Smear-Xpert Module" xr:uid="{3EE58870-2D4B-427C-8905-4DFC345BB6D2}"/>
    <hyperlink ref="A97:E97" location="'Culture Module'!A1" display="- Culture module" xr:uid="{7974A3BA-6AD4-4F05-934D-336CA1CAFCDC}"/>
    <hyperlink ref="A98:E98" location="'DST Module'!A1" display="- DST module" xr:uid="{5424B808-BBF1-499B-8A74-72FD97E3B5B6}"/>
    <hyperlink ref="A99:E99" location="'Smear-Xpert Module'!A1" display="- Smear-Xpert Module" xr:uid="{05B2952D-4105-46CF-9B5A-61C297F980B0}"/>
    <hyperlink ref="A100:E100" location="'Culture Module'!A1" display="- Culture module" xr:uid="{0913578D-52E3-4287-BE4F-001859FEF690}"/>
    <hyperlink ref="A101:E101" location="'DST Module'!A1" display="- DST module" xr:uid="{21DE3497-BA25-40FB-96E5-205EF30FD3E2}"/>
    <hyperlink ref="A102:E102" location="'Culture Module'!A1" display="- Culture module" xr:uid="{7875380C-68C7-46FB-84A7-88CD5EC0D750}"/>
    <hyperlink ref="A103:E103" location="'DST Module'!A1" display="- DST module" xr:uid="{5F7CCAD5-6A4F-4FF9-AC0C-97EAF28BE8FC}"/>
    <hyperlink ref="A96:H96" location="'General TB Module'!A1" display="- General module" xr:uid="{2B880F6E-AEC4-4714-B3AD-80C25C5E51AB}"/>
    <hyperlink ref="A97:H97" location="Smear!A1" display="- Smear module" xr:uid="{CA1359BA-4FF3-451B-B2A3-06600350A3EE}"/>
    <hyperlink ref="A98:H98" location="Culture!A1" display="- Culture module" xr:uid="{01413A1D-DBB0-4DA9-B3D6-84BBED870536}"/>
    <hyperlink ref="A99:H99" location="DST!A1" display="- DST module" xr:uid="{1E4AD783-83DC-4035-82AB-34D6522AAB70}"/>
    <hyperlink ref="A100:H100" location="Xpert!A1" display="- Xpert module" xr:uid="{E984AFAD-86AD-490D-9BBE-3F0AC7F13817}"/>
    <hyperlink ref="A101:H101" location="'TB LAMP'!A1" display="- TB-LAMP module" xr:uid="{CA7A6B91-DA87-4510-AD48-11F3C527C81E}"/>
    <hyperlink ref="A102:H102" location="LPA!A1" display="- LPA module" xr:uid="{C99C7EAF-A255-447B-9922-BA9887931554}"/>
    <hyperlink ref="A103:H103" location="Truenat!A1" display="- Truenat module" xr:uid="{7A188891-17EC-4AA2-B16B-88B5783E0A75}"/>
  </hyperlink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1019148DB6FB4E9E2187A769DB7412" ma:contentTypeVersion="10" ma:contentTypeDescription="Create a new document." ma:contentTypeScope="" ma:versionID="1b0bf52923cd65741ad84229f0f554fb">
  <xsd:schema xmlns:xsd="http://www.w3.org/2001/XMLSchema" xmlns:xs="http://www.w3.org/2001/XMLSchema" xmlns:p="http://schemas.microsoft.com/office/2006/metadata/properties" xmlns:ns2="9c64da0f-ed75-4a0b-8372-be249a5e4003" targetNamespace="http://schemas.microsoft.com/office/2006/metadata/properties" ma:root="true" ma:fieldsID="8fc0862e4adb9a23773fd27dcabf4157" ns2:_="">
    <xsd:import namespace="9c64da0f-ed75-4a0b-8372-be249a5e400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64da0f-ed75-4a0b-8372-be249a5e40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76B921-F45A-4FE3-A238-F2C82F234D10}">
  <ds:schemaRefs>
    <ds:schemaRef ds:uri="http://schemas.microsoft.com/sharepoint/v3/contenttype/forms"/>
  </ds:schemaRefs>
</ds:datastoreItem>
</file>

<file path=customXml/itemProps2.xml><?xml version="1.0" encoding="utf-8"?>
<ds:datastoreItem xmlns:ds="http://schemas.openxmlformats.org/officeDocument/2006/customXml" ds:itemID="{914A2C80-6D31-4119-91E0-1F853E4126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64da0f-ed75-4a0b-8372-be249a5e40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77F92C-40AB-4B99-BC2B-959A6973D4B1}">
  <ds:schemaRefs>
    <ds:schemaRef ds:uri="http://purl.org/dc/terms/"/>
    <ds:schemaRef ds:uri="http://purl.org/dc/dcmitype/"/>
    <ds:schemaRef ds:uri="http://schemas.microsoft.com/office/2006/metadata/properties"/>
    <ds:schemaRef ds:uri="http://purl.org/dc/elements/1.1/"/>
    <ds:schemaRef ds:uri="http://schemas.microsoft.com/office/2006/documentManagement/types"/>
    <ds:schemaRef ds:uri="9c64da0f-ed75-4a0b-8372-be249a5e4003"/>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28</vt:i4>
      </vt:variant>
      <vt:variant>
        <vt:lpstr>Named Ranges</vt:lpstr>
      </vt:variant>
      <vt:variant>
        <vt:i4>12</vt:i4>
      </vt:variant>
    </vt:vector>
  </HeadingPairs>
  <TitlesOfParts>
    <vt:vector size="40" baseType="lpstr">
      <vt:lpstr>Introduction</vt:lpstr>
      <vt:lpstr>Instructions</vt:lpstr>
      <vt:lpstr>Set Audit Scope</vt:lpstr>
      <vt:lpstr>General TB Module</vt:lpstr>
      <vt:lpstr>Smear</vt:lpstr>
      <vt:lpstr>Culture</vt:lpstr>
      <vt:lpstr>DST</vt:lpstr>
      <vt:lpstr>Xpert</vt:lpstr>
      <vt:lpstr>LF LAM</vt:lpstr>
      <vt:lpstr>TB LAMP</vt:lpstr>
      <vt:lpstr>LPA</vt:lpstr>
      <vt:lpstr>Truenat</vt:lpstr>
      <vt:lpstr>Previous Audit Information</vt:lpstr>
      <vt:lpstr>TB SUMMARY REPORT</vt:lpstr>
      <vt:lpstr>SLIPTA SUMMARY REPORT</vt:lpstr>
      <vt:lpstr>SLIPTA Laboratory Profile</vt:lpstr>
      <vt:lpstr>SLIPTA_S1</vt:lpstr>
      <vt:lpstr>SLIPTA_S2</vt:lpstr>
      <vt:lpstr>SLIPTA_S3</vt:lpstr>
      <vt:lpstr>SLIPTA_S4</vt:lpstr>
      <vt:lpstr>SLIPTA_S5</vt:lpstr>
      <vt:lpstr>SLIPTA_S6</vt:lpstr>
      <vt:lpstr>SLIPTA_S7</vt:lpstr>
      <vt:lpstr>SLIPTA_S8</vt:lpstr>
      <vt:lpstr>SLIPTA_S9</vt:lpstr>
      <vt:lpstr>SLIPTA_S10</vt:lpstr>
      <vt:lpstr>SLIPTA_S11</vt:lpstr>
      <vt:lpstr>SLIPTA_S12</vt:lpstr>
      <vt:lpstr>'General TB Module'!_ftn1</vt:lpstr>
      <vt:lpstr>'General TB Module'!_ftn2</vt:lpstr>
      <vt:lpstr>'General TB Module'!_ftn3</vt:lpstr>
      <vt:lpstr>'General TB Module'!_ftn4</vt:lpstr>
      <vt:lpstr>'General TB Module'!_ftnref1</vt:lpstr>
      <vt:lpstr>'General TB Module'!_ftnref2</vt:lpstr>
      <vt:lpstr>'General TB Module'!_ftnref3</vt:lpstr>
      <vt:lpstr>'General TB Module'!_ftnref4</vt:lpstr>
      <vt:lpstr>Introduction!_Toc40347260</vt:lpstr>
      <vt:lpstr>Introduction!Print_Area</vt:lpstr>
      <vt:lpstr>'SLIPTA SUMMARY REPORT'!Print_Area</vt:lpstr>
      <vt:lpstr>'TB SUMMARY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Tjeerd Datema</dc:creator>
  <cp:keywords/>
  <dc:description/>
  <cp:lastModifiedBy>Andre Trollip</cp:lastModifiedBy>
  <cp:revision/>
  <dcterms:created xsi:type="dcterms:W3CDTF">2018-10-03T09:16:51Z</dcterms:created>
  <dcterms:modified xsi:type="dcterms:W3CDTF">2021-05-19T11:54:27Z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0x010100351019148DB6FB4E9E2187A769DB7412</vt:lpwstr>
  </property>
</Properties>
</file>